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скрытие информации\факт 2021\Публ\"/>
    </mc:Choice>
  </mc:AlternateContent>
  <bookViews>
    <workbookView xWindow="0" yWindow="0" windowWidth="25200" windowHeight="11790"/>
  </bookViews>
  <sheets>
    <sheet name="стр.1_3" sheetId="1" r:id="rId1"/>
    <sheet name="Расшифровка прочих расходов" sheetId="2" r:id="rId2"/>
  </sheets>
  <definedNames>
    <definedName name="_xlnm.Print_Titles" localSheetId="0">стр.1_3!$13:$14</definedName>
    <definedName name="_xlnm.Print_Area" localSheetId="1">'Расшифровка прочих расходов'!$A$1:$F$82</definedName>
    <definedName name="_xlnm.Print_Area" localSheetId="0">стр.1_3!$A$1:$F$84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G79" i="2"/>
  <c r="G78" i="2"/>
  <c r="H69" i="2"/>
  <c r="G69" i="2"/>
  <c r="G68" i="2"/>
  <c r="H68" i="2"/>
  <c r="H67" i="2"/>
  <c r="G67" i="2"/>
  <c r="G66" i="2"/>
  <c r="H66" i="2"/>
  <c r="H65" i="2"/>
  <c r="G65" i="2"/>
  <c r="G64" i="2"/>
  <c r="G63" i="2"/>
  <c r="H63" i="2"/>
  <c r="G62" i="2"/>
  <c r="H61" i="2"/>
  <c r="G61" i="2"/>
  <c r="D53" i="2"/>
  <c r="G59" i="2"/>
  <c r="H59" i="2"/>
  <c r="G58" i="2"/>
  <c r="H57" i="2"/>
  <c r="G57" i="2"/>
  <c r="G56" i="2"/>
  <c r="H55" i="2"/>
  <c r="G55" i="2"/>
  <c r="G54" i="2"/>
  <c r="H52" i="2"/>
  <c r="G52" i="2"/>
  <c r="G51" i="2"/>
  <c r="H51" i="2"/>
  <c r="H50" i="2"/>
  <c r="G50" i="2"/>
  <c r="G46" i="2"/>
  <c r="H46" i="2"/>
  <c r="H45" i="2"/>
  <c r="G45" i="2"/>
  <c r="G44" i="2"/>
  <c r="H43" i="2"/>
  <c r="G43" i="2"/>
  <c r="G42" i="2"/>
  <c r="G41" i="2"/>
  <c r="H41" i="2"/>
  <c r="H39" i="2"/>
  <c r="G39" i="2"/>
  <c r="G38" i="2"/>
  <c r="D37" i="2"/>
  <c r="D35" i="2" s="1"/>
  <c r="D31" i="2" s="1"/>
  <c r="G36" i="2"/>
  <c r="H36" i="2"/>
  <c r="G34" i="2"/>
  <c r="H33" i="2"/>
  <c r="G33" i="2"/>
  <c r="G32" i="2"/>
  <c r="B31" i="2"/>
  <c r="A31" i="2"/>
  <c r="D27" i="2"/>
  <c r="G24" i="2"/>
  <c r="H23" i="2"/>
  <c r="G23" i="2"/>
  <c r="G22" i="2"/>
  <c r="H21" i="2"/>
  <c r="G21" i="2"/>
  <c r="G19" i="2"/>
  <c r="H18" i="2"/>
  <c r="G18" i="2"/>
  <c r="G17" i="2"/>
  <c r="H16" i="2"/>
  <c r="G16" i="2"/>
  <c r="G15" i="2"/>
  <c r="H14" i="2"/>
  <c r="G14" i="2"/>
  <c r="G13" i="2"/>
  <c r="H12" i="2"/>
  <c r="G12" i="2"/>
  <c r="G11" i="2"/>
  <c r="H10" i="2"/>
  <c r="G10" i="2"/>
  <c r="H8" i="2"/>
  <c r="G8" i="2"/>
  <c r="D6" i="2"/>
  <c r="E6" i="2" s="1"/>
  <c r="E70" i="1"/>
  <c r="E67" i="1" s="1"/>
  <c r="E72" i="1" s="1"/>
  <c r="D70" i="1"/>
  <c r="D67" i="1" s="1"/>
  <c r="D72" i="1" s="1"/>
  <c r="E62" i="1"/>
  <c r="D62" i="1"/>
  <c r="E60" i="1"/>
  <c r="D60" i="1"/>
  <c r="E57" i="1"/>
  <c r="D57" i="1"/>
  <c r="E49" i="1"/>
  <c r="D49" i="1"/>
  <c r="E46" i="1"/>
  <c r="D44" i="1"/>
  <c r="D31" i="1" s="1"/>
  <c r="D24" i="1"/>
  <c r="D22" i="1"/>
  <c r="D20" i="1"/>
  <c r="D18" i="1"/>
  <c r="D46" i="1" l="1"/>
  <c r="D20" i="2"/>
  <c r="D7" i="2" s="1"/>
  <c r="D25" i="1"/>
  <c r="D17" i="1" s="1"/>
  <c r="D16" i="1" s="1"/>
  <c r="G9" i="2"/>
  <c r="G40" i="2"/>
  <c r="E37" i="2"/>
  <c r="G60" i="2"/>
  <c r="E18" i="1"/>
  <c r="H9" i="2"/>
  <c r="H11" i="2"/>
  <c r="H13" i="2"/>
  <c r="H15" i="2"/>
  <c r="H17" i="2"/>
  <c r="H19" i="2"/>
  <c r="H22" i="2"/>
  <c r="H24" i="2"/>
  <c r="H32" i="2"/>
  <c r="H34" i="2"/>
  <c r="H38" i="2"/>
  <c r="H40" i="2"/>
  <c r="H42" i="2"/>
  <c r="H44" i="2"/>
  <c r="H54" i="2"/>
  <c r="H56" i="2"/>
  <c r="H58" i="2"/>
  <c r="H60" i="2"/>
  <c r="H62" i="2"/>
  <c r="H64" i="2"/>
  <c r="H78" i="2"/>
  <c r="G53" i="2" l="1"/>
  <c r="H53" i="2"/>
  <c r="H37" i="2"/>
  <c r="G37" i="2"/>
  <c r="E35" i="2"/>
  <c r="E20" i="2" l="1"/>
  <c r="E25" i="1"/>
  <c r="G35" i="2"/>
  <c r="H35" i="2"/>
  <c r="E31" i="2"/>
  <c r="E44" i="1" s="1"/>
  <c r="E17" i="1" l="1"/>
  <c r="H20" i="2"/>
  <c r="E7" i="2"/>
  <c r="G20" i="2"/>
  <c r="E31" i="1"/>
  <c r="H7" i="2" l="1"/>
  <c r="G7" i="2"/>
  <c r="E45" i="1"/>
</calcChain>
</file>

<file path=xl/sharedStrings.xml><?xml version="1.0" encoding="utf-8"?>
<sst xmlns="http://schemas.openxmlformats.org/spreadsheetml/2006/main" count="480" uniqueCount="321">
  <si>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</si>
  <si>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</si>
  <si>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</si>
  <si>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</si>
  <si>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</si>
  <si>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</si>
  <si>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</si>
  <si>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r>
      <t xml:space="preserve">Наименование организации: </t>
    </r>
    <r>
      <rPr>
        <u/>
        <sz val="12"/>
        <color indexed="8"/>
        <rFont val="Times New Roman"/>
        <family val="1"/>
        <charset val="204"/>
      </rPr>
      <t>Филиал ПАО "Россети  Юг" - "Калмэнерго"</t>
    </r>
  </si>
  <si>
    <r>
      <t xml:space="preserve">ИНН:  </t>
    </r>
    <r>
      <rPr>
        <u/>
        <sz val="12"/>
        <color indexed="8"/>
        <rFont val="Times New Roman"/>
        <family val="1"/>
        <charset val="204"/>
      </rPr>
      <t>6164266561</t>
    </r>
  </si>
  <si>
    <r>
      <t xml:space="preserve">КПП:  </t>
    </r>
    <r>
      <rPr>
        <u/>
        <sz val="12"/>
        <color indexed="8"/>
        <rFont val="Times New Roman"/>
        <family val="1"/>
        <charset val="204"/>
      </rPr>
      <t>81602001</t>
    </r>
  </si>
  <si>
    <r>
      <t xml:space="preserve">Долгосрочный период регулирования: </t>
    </r>
    <r>
      <rPr>
        <u/>
        <sz val="12"/>
        <color indexed="8"/>
        <rFont val="Times New Roman"/>
        <family val="1"/>
        <charset val="204"/>
      </rPr>
      <t>2018- 2022 гг.</t>
    </r>
  </si>
  <si>
    <t>№ п/п</t>
  </si>
  <si>
    <t>Ед. изм.</t>
  </si>
  <si>
    <t>Примечание ***</t>
  </si>
  <si>
    <t>план *</t>
  </si>
  <si>
    <t>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</si>
  <si>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</si>
  <si>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</si>
  <si>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</si>
  <si>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</si>
  <si>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</si>
  <si>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</si>
  <si>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Недобор выручки на содержание сетей обусловлен следующими факторами:
- утвержденная РСТ Республики Калмыкия  НВВ на 2021 год не обеспечена сбором по одноставочным котловым тарифам; 
- рост фактических затрат на компенсацию потерь относительно учтенных в ТБР в связи с увеличением объема потерь.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</si>
  <si>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</si>
  <si>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</si>
  <si>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</si>
  <si>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</si>
  <si>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</si>
  <si>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</si>
  <si>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1.1.1.1.1</t>
  </si>
  <si>
    <t>на ремонт</t>
  </si>
  <si>
    <t xml:space="preserve">В результате успешной реализации мероприятий для получения паспорта готовности ОЗП, выполнения плановых показателей надежности и качества со значительным улучшением, выполнения ремонтной программы в необходимом объеме, а также с учетом удорожания материалов. </t>
  </si>
  <si>
    <t>1.1.1.2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</si>
  <si>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</si>
  <si>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ТБР не учтены расходы   по оценке технического состояния основного электротехнического оборудования, на услуги по разработке схем перспективного развития сетей, а также на услуги подрядчиков по ремонту ЛЭП и ПС, на услуги подрядчиков по ремонту транспорта</t>
  </si>
  <si>
    <t>1.1.1.2.1</t>
  </si>
  <si>
    <t>в том числе на ремонт</t>
  </si>
  <si>
    <t>В ТБР не учтены расходы на услуги подрядчиков по ремонту ЛЭП и ПС, на услуги подрядчиков по ремонту транспорта</t>
  </si>
  <si>
    <t>1.1.2</t>
  </si>
  <si>
    <t>Фонд оплаты труда</t>
  </si>
  <si>
    <t>1.1.2.1</t>
  </si>
  <si>
    <t>Выполнение внеплановых работ по ВЛ 110 кВ в целях повышения надежности,  проведение внеплановых осмотров ВЛ  для определения объема восстановительных работ  после последствий  стихийных явлений, иные работы по ремонту и  техобслуживанию, не учтенные в ТБР, выполненные хозяйственным способом.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</si>
  <si>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</si>
  <si>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</si>
  <si>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</si>
  <si>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</si>
  <si>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В ТБР не в полном объеме включены расходы соц.характера, в том числе материальная помощь всех видов работникам и пенсионерам, компенсация приобретения путевок  и т.п.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</si>
  <si>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</si>
  <si>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</si>
  <si>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</si>
  <si>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</si>
  <si>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на листе "Расшифровка прочих расходов"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</si>
  <si>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</si>
  <si>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</si>
  <si>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</si>
  <si>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</si>
  <si>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</si>
  <si>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</si>
  <si>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</si>
  <si>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</si>
  <si>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Экономия по затратам сложилась в результате снижения сальдированного перетока электроэнергии из сетей ЕНЭС относительно ученного в ТБР и соответственно объема потерь в сетях ЕНЭС относительно учтенного в ТБР (в связи с выработкой и поставкой электрической энергии на ОРЭМ с объектов  ветрогенерации («Салынская» ВЭС и «Целинская» ВЭС, ООО «Четвертый Ветропарк ФРВ») на территории Республики Калмыкия, начиная с декабря 2020 года).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</si>
  <si>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</si>
  <si>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</si>
  <si>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</si>
  <si>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</si>
  <si>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</si>
  <si>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</si>
  <si>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</si>
  <si>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</si>
  <si>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</si>
  <si>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</si>
  <si>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Учтенная в ТБР величина амортизации на 121 652 тыс.руб. ниже признанной регулирующим органом экономически обоснованной (226 674 тыс.руб) и  не учитывает  амортизационные отчисления по основным средствам, введенным  в 4 квартале 2020  года и в 2021 году</t>
  </si>
  <si>
    <t>1.2.7</t>
  </si>
  <si>
    <t>прибыль на капитальные вложения</t>
  </si>
  <si>
    <t>1.2.8</t>
  </si>
  <si>
    <t>налог на прибыль</t>
  </si>
  <si>
    <t>Текущий налог на прибыль в соответствии с налоговой декларацией, отнесенный на филиал "Калмэнерго" и, в соответствии с п.20 Основ ценообразования, включает величину налога на прибыль, относимую к деятельности по оказанию услуг по передаче электрической энергии и осуществлению технологического присоединения к электрическим сетям</t>
  </si>
  <si>
    <t>1.2.9</t>
  </si>
  <si>
    <t>прочие налоги</t>
  </si>
  <si>
    <t>Рост на  19 472 тыс.руб  по налогу на имущество, введенное и принятое на баланс филиала в рамках исполнения  инвестиционной программы (не учтено РСТ РК)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</si>
  <si>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</si>
  <si>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</si>
  <si>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 xml:space="preserve">РСТ РК признаны экономически обоснованными в размере 32 082,24 тыс.руб., в ТБР 2021  не учтены в связи с ограничением роста тарифов.
Значительное увеличение фактических расходов связано с ростом заявок животноводческих стоянок и крестьянско-фермерских хозяйств, технологическое присоединение которых  характеризуется большой удаленностью  присоединяемых  сельскохозяйственных объектов от существующих сетей электроснабжения (протяженность ВЛ от 1 до 6 км) и осуществляется по льготным тарифным ставкам. 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</si>
  <si>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</si>
  <si>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</si>
  <si>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</si>
  <si>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</si>
  <si>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</si>
  <si>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</si>
  <si>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</si>
  <si>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на листе "Расшифровка прочих расходов"…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</si>
  <si>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</si>
  <si>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</si>
  <si>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По факту отражен убыток за 2021 год с учетом фактических выпадающих по ТПП и сальдо прочих доходов и расходов из прибыли</t>
  </si>
  <si>
    <t>%</t>
  </si>
  <si>
    <t>II</t>
  </si>
  <si>
    <t>Справочно: расходы на ремонт, всего (пункт 1.1.1.1.1 + пункт 1.1.1.2.1 + пункт 1.1.2.1)</t>
  </si>
  <si>
    <t>III</t>
  </si>
  <si>
    <t>Необходимая валовая выручка на оплату технологического расхода (потерь) электроэнергии</t>
  </si>
  <si>
    <t>Рост расходов обусловлен ростом объема потерь. 
При этом, указанная величина фактических расходов не включает в полном объеме составляющую, возникающую из-за специфики деятельности филиала  как сетевой организации, выполняющей функции  двух  гарантирующих поставщиков (ГП): в зоне г.Элиста и с 1 августа 2021 г вне зоны г.Элиста.</t>
  </si>
  <si>
    <t>Справочно:
Объем технологических потерь</t>
  </si>
  <si>
    <t>млн.кВт.ч</t>
  </si>
  <si>
    <t>С декабря 2020 года на территории Республики Калмыкия началась выработка и поставка электрической энергии на ОРЭМ с объектов  ветрогенерации («Салынская» ВЭС и «Целинская» ВЭС, ООО «Четвертый Ветропарк ФРВ»). В связи с осуществлением передачи выработанной электрической энергии по сетям  «Калмэнерго» в смежные субъекты Российской Федерации (Ставропольский край), наблюдается существенный рост транзитных потерь электрической энергии в сетях 110 кВ филиала «Калмэнерго».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</si>
  <si>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</si>
  <si>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руб./МВтч</t>
  </si>
  <si>
    <t>Приведена цена по данным бухучета, отличная от фактической цены 3154,48 руб./МВтч, сформированной с учетом положений постановления Правильства РФ от 04.05.2012 №442. Указанное отличие связано со спецификой деятельности филиала  как сетевой организации, выполняющей функции  двух  ГП: в зоне г.Элиста и с 1 августа 2021 г вне зоны г.Элиста.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</si>
  <si>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</si>
  <si>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</si>
  <si>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r>
      <t xml:space="preserve">общее количество точек подключения на конец года </t>
    </r>
    <r>
      <rPr>
        <sz val="8"/>
        <rFont val="Times New Roman"/>
        <family val="1"/>
        <charset val="204"/>
      </rPr>
      <t>[1]</t>
    </r>
  </si>
  <si>
    <t>шт.</t>
  </si>
  <si>
    <t>2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</si>
  <si>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</si>
  <si>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</si>
  <si>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</si>
  <si>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уровне напряжения ВН</t>
  </si>
  <si>
    <t>2.2.</t>
  </si>
  <si>
    <t>в том числе трансформаторная мощность подстанций на уровне напряжения СН1</t>
  </si>
  <si>
    <t>2.3.</t>
  </si>
  <si>
    <r>
      <t>в том числе трансформаторная мощность подстанций на уровне напряжения СН2</t>
    </r>
    <r>
      <rPr>
        <sz val="10"/>
        <rFont val="Arial Cyr"/>
        <charset val="204"/>
      </rPr>
      <t/>
    </r>
  </si>
  <si>
    <t>2.4.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</si>
  <si>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</si>
  <si>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</si>
  <si>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</si>
  <si>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</si>
  <si>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</si>
  <si>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 уровне напряжения ВН</t>
  </si>
  <si>
    <t>3.2.</t>
  </si>
  <si>
    <t>в том числе количество условных единиц по линиям электропередач на  уровне напряжения СН1</t>
  </si>
  <si>
    <t>3.3.</t>
  </si>
  <si>
    <r>
      <t>в том числе количество условных единиц по линиям электропередач на  уровне напряжения СН2</t>
    </r>
    <r>
      <rPr>
        <sz val="10"/>
        <rFont val="Arial Cyr"/>
        <charset val="204"/>
      </rPr>
      <t/>
    </r>
  </si>
  <si>
    <t>3.4.</t>
  </si>
  <si>
    <t>в том числе количество условных единиц по линиям электропередач на  уровне напряжения НН</t>
  </si>
  <si>
    <t>4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</si>
  <si>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</si>
  <si>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</si>
  <si>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 уровне напряжения ВН</t>
  </si>
  <si>
    <t>4.2.</t>
  </si>
  <si>
    <t>в том числе количество условных единиц по подстанциям на  уровне напряжения СН1</t>
  </si>
  <si>
    <t>4.3.</t>
  </si>
  <si>
    <r>
      <t>в том числе количество условных единиц по подстанциям на  уровне напряжения СН2</t>
    </r>
    <r>
      <rPr>
        <sz val="10"/>
        <rFont val="Arial Cyr"/>
        <charset val="204"/>
      </rPr>
      <t/>
    </r>
  </si>
  <si>
    <t>4.4.</t>
  </si>
  <si>
    <t>в том числе количество условных единиц по подстанциям на  уровне напряжения НН</t>
  </si>
  <si>
    <t>5</t>
  </si>
  <si>
    <t>Длина линий электропередач, всего</t>
  </si>
  <si>
    <t>км</t>
  </si>
  <si>
    <t>5.1.</t>
  </si>
  <si>
    <t>в том числе длина линий электропередач на  уровне напряжения ВН</t>
  </si>
  <si>
    <t>5.2.</t>
  </si>
  <si>
    <t>в том числе длина линий электропередач на  уровне напряжения СН1</t>
  </si>
  <si>
    <t>5.3.</t>
  </si>
  <si>
    <r>
      <t>в том числе длина линий электропередач на  уровне напряжения СН2</t>
    </r>
    <r>
      <rPr>
        <sz val="10"/>
        <rFont val="Arial Cyr"/>
        <charset val="204"/>
      </rPr>
      <t/>
    </r>
  </si>
  <si>
    <t>5.4.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</si>
  <si>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</si>
  <si>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</si>
  <si>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</si>
  <si>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</si>
  <si>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</si>
  <si>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</si>
  <si>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</si>
  <si>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</si>
  <si>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</si>
  <si>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ВН 6,08%; СН-I 6,04%; СНII-7,84%; НН-12,76%</t>
  </si>
  <si>
    <t>Приложение №1 к приказу РСТ Республики Калмыкия от 26.12.2017 № 98-п/э "Об утверждении долгосрочных параметров регулирования филиала ПАО "МРСК Юга"-"Калмэнерго"</t>
  </si>
  <si>
    <t>[1] -  указано максимальное за год число точек поставки потребителей услуг сетевой организации</t>
  </si>
  <si>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</si>
  <si>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</si>
  <si>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</si>
  <si>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9"/>
        <rFont val="Times New Roman"/>
        <family val="1"/>
        <charset val="204"/>
      </rPr>
      <t>****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</si>
  <si>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9"/>
        <rFont val="Times New Roman"/>
        <family val="1"/>
        <charset val="204"/>
      </rPr>
      <t>*****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</si>
  <si>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Расшифровка статьи 1.1.3.3.</t>
  </si>
  <si>
    <t>N 
п/п</t>
  </si>
  <si>
    <t>Показатель</t>
  </si>
  <si>
    <t>Ед.изм.</t>
  </si>
  <si>
    <t>2021 год</t>
  </si>
  <si>
    <t>Пояснения</t>
  </si>
  <si>
    <t>Откл</t>
  </si>
  <si>
    <t>план</t>
  </si>
  <si>
    <t xml:space="preserve">в том числе прочие расходы </t>
  </si>
  <si>
    <t>1.1.3.3.1</t>
  </si>
  <si>
    <t>Электроэнергия на хознужды</t>
  </si>
  <si>
    <t>тыс.руб.</t>
  </si>
  <si>
    <t xml:space="preserve">Снижение расходов в результате проведения мероприятий по энергосбережению: замена светильников наружного и внутреннего освещения на светодиодные и  установка датчиков движения. </t>
  </si>
  <si>
    <t>1.1.3.3.2</t>
  </si>
  <si>
    <t>Услуги связи</t>
  </si>
  <si>
    <t xml:space="preserve">Снижение стоимости (цены)  аренды связи </t>
  </si>
  <si>
    <t>1.1.3.3.3</t>
  </si>
  <si>
    <t xml:space="preserve">Расходы на услуги вневедомственной охраны </t>
  </si>
  <si>
    <t>1.1.3.3.4</t>
  </si>
  <si>
    <t>Расходы на услуги коммунального хозяйства</t>
  </si>
  <si>
    <t xml:space="preserve"> Объем потребления газа снижен в связи с  температурным режимом. Фактические расходы на дератизацию помещений, связанные с профилактикой коронавирусной инфекции, отражены в составе неподконтрольных расходов</t>
  </si>
  <si>
    <t>1.1.3.3.5</t>
  </si>
  <si>
    <t>Расходы на юридические, информационные, аудиторские, консультационные услуги, прочие услуги сторонних организаций</t>
  </si>
  <si>
    <t>1.1.3.3.6</t>
  </si>
  <si>
    <t>Расходы на командировки и представительские,  на обеспечение нормальных условий труда и мер по технике безопасности</t>
  </si>
  <si>
    <t>1.1.3.3.7</t>
  </si>
  <si>
    <t>Расходы на подготовку кадров</t>
  </si>
  <si>
    <t>Рост затрат связан с производственной необходимостью дополнительного обучения персонала, в том числе с целью исполнения требований Федерального закона от 27.12.2018 № 522-ФЗ; а также необходимостью профессиональной подготовки персонала с целью обеспечения соответствия работников профессиональным стандартам.</t>
  </si>
  <si>
    <t>1.1.3.3.8</t>
  </si>
  <si>
    <t>расходы на страхование</t>
  </si>
  <si>
    <t xml:space="preserve">В ТБР не учтены расходы на добровольное медицинское страхование </t>
  </si>
  <si>
    <t>1.1.3.3.9</t>
  </si>
  <si>
    <t>Затраты по управлению собственностью</t>
  </si>
  <si>
    <t>В 2020 году в соответствии с главой V.7 Земельного кодекса РФ Общество активно применяет практику оформления прав на з/у под объектами электросетевого хозяйства путем установления публичного сервитута. Применение указанного правового института позволяет не формировать земельный участок, и, соответственно, не согласовывать границы участком со смежными землепользователями (в том числе в судебном порядке), что позволило существенно сократить  сроки выполнения работ и отразилось на объеме принятых по актам работ.</t>
  </si>
  <si>
    <t>1.1.3.3.10</t>
  </si>
  <si>
    <t>Управленческие расходы ПАО "Россети Юг"</t>
  </si>
  <si>
    <t>Расходы на вознаграждения и компенсации расходов членам Совета директоров и Ревизионной комиссии  отражены в составе неподконтрольных расходов  (строка 1.2.12.4.22) в связи с их отсутствием в базовом ОРЕХ</t>
  </si>
  <si>
    <t>1.1.3.3.11</t>
  </si>
  <si>
    <t>Расходы ПАО "Россети"</t>
  </si>
  <si>
    <t>1.1.3.3.12</t>
  </si>
  <si>
    <t>Канцелярские, почтово-телеграфные расходы, подписка, приобретение тех.литературы</t>
  </si>
  <si>
    <t>В ТБР расходы  учтены ниже потребности</t>
  </si>
  <si>
    <t>1.1.3.3.13</t>
  </si>
  <si>
    <t>Другие прочие расходы</t>
  </si>
  <si>
    <t>В ТБР не учтены или учтены не в полном объема раходы на атестацию и защиту объектов информации, на получение разрешений и лицензий</t>
  </si>
  <si>
    <t>1.1.3.3.15.1</t>
  </si>
  <si>
    <t>Оплата дней нетрудоспособности</t>
  </si>
  <si>
    <t>1.1.3.3.15.2</t>
  </si>
  <si>
    <t>Затраты  на экологию (кроме налогов и сборов)</t>
  </si>
  <si>
    <t>1.1.3.3.15.3</t>
  </si>
  <si>
    <t>Услуги по аттестации объекта информатизации, технической защите информации, составляющей государственную тайну</t>
  </si>
  <si>
    <t>1.1.3.3.15.4</t>
  </si>
  <si>
    <t>Расходы на получение разрешений и лицензий</t>
  </si>
  <si>
    <t>Расшифровка статьи 1.2.12</t>
  </si>
  <si>
    <t>РСТ РК признаны экономически обоснованными расходы в размере 2 549,32 тыс. руб., в ТБР 2021  не учтены в связи с ограничением роста тарифов.</t>
  </si>
  <si>
    <t>1.2.12.1</t>
  </si>
  <si>
    <t>тепловая энергия на хоз.нужды</t>
  </si>
  <si>
    <t>1.2.12.2</t>
  </si>
  <si>
    <t>проценты по кредитам банков</t>
  </si>
  <si>
    <t>В ТБР расходы  не учтены</t>
  </si>
  <si>
    <t>1.2.12.3</t>
  </si>
  <si>
    <t>резерв по сомнительным долгам (сальдо)</t>
  </si>
  <si>
    <t>РСТ РК признаны экономически обоснованными расходыв размере 1062,45 тыс. руб., в ТБР 2021  не учтены в связи с ограничением роста тарифов.
По факту отражено сальдо создания/восстановления резервов по сомнительным долгам</t>
  </si>
  <si>
    <t>1.2.12.4</t>
  </si>
  <si>
    <t>другие прочие неподконтрольные расходы , в т.ч.:</t>
  </si>
  <si>
    <t>1.2.12.4.1</t>
  </si>
  <si>
    <t>Убыток прошлых лет, выявл. в отч. периоде</t>
  </si>
  <si>
    <t>1.2.12.4.2</t>
  </si>
  <si>
    <t>Содержание социальной сферы за счет прибыли и расходы на содержание непроизводственных объектов</t>
  </si>
  <si>
    <t>В ТБР не учтены расходы  на отчисления профсоюзу по локальным нормативным актам</t>
  </si>
  <si>
    <t>1.2.12.4.2.1</t>
  </si>
  <si>
    <t>Расходы на проведение спортивных мероприятий</t>
  </si>
  <si>
    <t>1.2.12.4.2.2</t>
  </si>
  <si>
    <t>Расходы на проведение  культурно-просветительных мероприятий</t>
  </si>
  <si>
    <t>1.2.12.4.2.3</t>
  </si>
  <si>
    <t>Расходы на отчисления профсоюзу по локальным нормативным актам</t>
  </si>
  <si>
    <t>1.2.12.4.2.4</t>
  </si>
  <si>
    <t>Расходы на празднование Дня энергетика и Нового года</t>
  </si>
  <si>
    <t>1.2.12.4.2.5</t>
  </si>
  <si>
    <t>Расходы Детские новогодние подарки</t>
  </si>
  <si>
    <t>1.2.12.4.2.6</t>
  </si>
  <si>
    <t xml:space="preserve"> расходы на содержание непроизводственных объектов</t>
  </si>
  <si>
    <t>1.2.12.4.3</t>
  </si>
  <si>
    <t>Фонд заработной платы непроизводственного характера</t>
  </si>
  <si>
    <t>1.2.12.4.4</t>
  </si>
  <si>
    <t>Расходы Оплата услуг кредитных организаций</t>
  </si>
  <si>
    <t>РСТ РК признаны экономически обоснованными расходы на уровне  фактических расходов 2018 года с учетом идексации в размере 9,54 тыс. руб., в ТБР 2021  не учтены в связи с ограничением роста тарифов</t>
  </si>
  <si>
    <t>1.2.12.4.5</t>
  </si>
  <si>
    <t>Расходы Резерв под снижение стоимости материальных ценностей</t>
  </si>
  <si>
    <t>1.2.12.4.6</t>
  </si>
  <si>
    <t>Расходы Резерв по прочим условным обязательствам</t>
  </si>
  <si>
    <t>В ТБР расходы  не учтены. По факту отражены задолженность  АО "Калмэнергосбыт" по разногласным объемам  в части оплаты  потерь электроэнергии (по объемам электроэнергии, выработанной ООО «Четвертый Ветропарк ФРВ» в октябре-ноябре 2020 года в размере 25,99 млн.кВтч.). Исковые требования ООО «Четвертый Ветропарк ФРВ» к АО «Калмэнергосбыт» о взыскании задолженности за выработанную электрическую энергию за период октябрь–ноябрь 2020 года Решением Арбитражного суда Республики Калмыкия от 06.10.2021 удовлетворены. Вероятность взыскания АО "Калмэнергосбыт" с  "Калмэнерго" разногласной задолженности  оценивается как высокая.</t>
  </si>
  <si>
    <t>1.2.12.4.7</t>
  </si>
  <si>
    <r>
      <t xml:space="preserve">Расходы Оценочное обязательство по налоговым рискам </t>
    </r>
    <r>
      <rPr>
        <sz val="10"/>
        <color indexed="10"/>
        <rFont val="Times New Roman"/>
        <family val="1"/>
        <charset val="204"/>
      </rPr>
      <t>в части доплаты налога на имущество за 2019-2020 гг.</t>
    </r>
  </si>
  <si>
    <t>В ТБР расходы  не учтены. По факту отражены 1/2 обязательств за 2019-2020 год  по  Решению МРИ ФНС по крупнейшим налогоплательщикам № 4 от 06.02.2019 №03-1-29/15 по ВЛ, КЛ, ТП и другому имуществу,  признаным недвижимым.</t>
  </si>
  <si>
    <t>1.2.12.4.8</t>
  </si>
  <si>
    <t>Расходы по списанию безнадежной дебиторской задолженности</t>
  </si>
  <si>
    <t>Прекращение деятельности потребителя (выписка из ЕГРЮЛ от 08.04.2021  № ЮЭ9965-21-110304042)</t>
  </si>
  <si>
    <t>1.2.12.4.9</t>
  </si>
  <si>
    <t>Расходы Штрафы, пени, неустойки и  возмещение причиненного ущерба морального и материального по решению суда</t>
  </si>
  <si>
    <t>1.2.12.4.10</t>
  </si>
  <si>
    <t>Расходы Проценты за пользование чужими денежными средствами и по договорам реструктуризации</t>
  </si>
  <si>
    <t>1.2.12.4.11</t>
  </si>
  <si>
    <t>Расходы Судебные издержки</t>
  </si>
  <si>
    <t>1.2.12.4.12</t>
  </si>
  <si>
    <t>Государственная пошлина и прочие сборы</t>
  </si>
  <si>
    <t>РСТ РК признаны экономически обоснованными расходы  в размере 10,42 тыс. руб., в ТБР 2021  не учтены в связи с ограничением роста тарифов</t>
  </si>
  <si>
    <t>1.2.12.4.13</t>
  </si>
  <si>
    <t xml:space="preserve"> Госпошлины по хозяйственным договорам</t>
  </si>
  <si>
    <t>1.2.12.4.14</t>
  </si>
  <si>
    <t xml:space="preserve"> Госпошлины, уплачиваемые за предоставление сведений из государственных реестров</t>
  </si>
  <si>
    <t>1.2.12.4.15</t>
  </si>
  <si>
    <t xml:space="preserve"> Госпошлины/сборы, уплачиваемые за получение лицензий и разрешений</t>
  </si>
  <si>
    <t>1.2.12.4.16</t>
  </si>
  <si>
    <t xml:space="preserve"> Госпошлины, уплачиваемые при подаче любых заявлений в суд (кроме первоначальных исков по хозяйственным договорам)</t>
  </si>
  <si>
    <t>1.2.12.4.17</t>
  </si>
  <si>
    <t xml:space="preserve"> Госпошлины, уплачиваемые при регистрации и перерегистрации транспорта, в случае, когда их стоимость не включена в стоимость ОС</t>
  </si>
  <si>
    <t>1.2.12.4.18</t>
  </si>
  <si>
    <t>Госпошлины, уплачиваемые за оформление/переоформление прочих документов</t>
  </si>
  <si>
    <t>1.2.12.4.19</t>
  </si>
  <si>
    <t xml:space="preserve"> Госпошлины, уплачиваемые при регистрации и перерегистрации недвижимости, в случае, когда их стоимость не включена в стоимость ОС</t>
  </si>
  <si>
    <t>Расходы на СМИ, PR</t>
  </si>
  <si>
    <t>Расходы по ликвидации (списанию) объектов ОС, НЗС</t>
  </si>
  <si>
    <t xml:space="preserve">В ТБР расходы не учтены. По факту отражены расходы  по демонтажу и списанию ОС, пришедших в негодность в связи с физическим износом и моральным устареванием, а также  расходы по демонтажу и списанию ОС в результате инвестиционной деятельности. </t>
  </si>
  <si>
    <t>Списание неликвидных ТМЦ и ТМЦ непроизводственного характера</t>
  </si>
  <si>
    <t>Расходы Вода питьевая</t>
  </si>
  <si>
    <t>РСТ РК признаны экономически обоснованными расходы в размере 168,14 тыс. руб., в ТБР 2021  не учтены в связи с ограничением роста тарифов</t>
  </si>
  <si>
    <t>Расходы Командировочные расходы непроизводственного характера</t>
  </si>
  <si>
    <t>Расходы по выявленному бездоговорному потреблению электроэнергии, кроме расходов на покупную электроэнергию</t>
  </si>
  <si>
    <t>Расходы на обучение, включая стипендии, на подготовку и переподготовку работников в штате и вне штата</t>
  </si>
  <si>
    <t>1.2.12.4.20</t>
  </si>
  <si>
    <t>Расходы Услуги оценщиков: оценка имущества, арендной платы, актуализация оценки</t>
  </si>
  <si>
    <t>1.2.12.4.21</t>
  </si>
  <si>
    <t>Расходы Страховые взносы</t>
  </si>
  <si>
    <t>1.2.12.4.22</t>
  </si>
  <si>
    <t>Прочие другие расходы</t>
  </si>
  <si>
    <t>1.2.12.4.23</t>
  </si>
  <si>
    <t>Расходы (из себестоимости) по вознаграждению СД и РК *, в т.ч.:</t>
  </si>
  <si>
    <t>В ТБР расходы  не учтены.</t>
  </si>
  <si>
    <t>Вознаграждения членам СД и корпоративного секретаря</t>
  </si>
  <si>
    <t>Вознаграждения членам комитетов при СД и секретаря комитетов</t>
  </si>
  <si>
    <t>Вознаграждения членам ревизионной комиссии</t>
  </si>
  <si>
    <t>Резерв на вознаграждение членам совета директоров</t>
  </si>
  <si>
    <t>Компенсация командировочных расходов членам ревизионной комиссии</t>
  </si>
  <si>
    <t>Компенсация командировочных расходов членам совета директоров</t>
  </si>
  <si>
    <t>1.2.12.4.24</t>
  </si>
  <si>
    <t>Затраты (себестоимость), связанные с профилактикой коронавирусной инфекции, в т.ч.:</t>
  </si>
  <si>
    <t>Чрезвычайные/непредвиденные затраты, связанные с профилактикой и предотвращением распространения новой коронавирусной инфекции (COVID-19) на территории Республики Калмыкия.</t>
  </si>
  <si>
    <t>Прочие материалы средства защиты от вируса</t>
  </si>
  <si>
    <t>Доплаты и надбавки к тарифным ставкам и окладам (коронавирус)</t>
  </si>
  <si>
    <t>Услуги коммунального хозяйства - дератизация помещений</t>
  </si>
  <si>
    <t>Добровольное медицинское страхование сотрудников (ДМС)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</si>
</sst>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_р_._-;\-* #,##0.00_р_._-;_-* &quot;-&quot;??_р_._-;_-@_-"/>
    <numFmt numFmtId="169" formatCode="0.0"/>
    <numFmt numFmtId="170" formatCode="#,##0.000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Narrow"/>
      <family val="2"/>
      <charset val="204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Arial Cyr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9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 Cyr"/>
      <charset val="204"/>
    </font>
    <font>
      <sz val="9"/>
      <color rgb="FFFF0000"/>
      <name val="Times New Roman"/>
      <family val="1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i/>
      <sz val="10"/>
      <name val="Tahoma"/>
      <family val="2"/>
      <charset val="204"/>
    </font>
    <font>
      <i/>
      <sz val="10"/>
      <name val="Arial Cyr"/>
      <charset val="204"/>
    </font>
    <font>
      <i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8" fillId="0" borderId="13" applyBorder="0">
      <alignment horizontal="center" vertical="center" wrapText="1"/>
    </xf>
    <xf numFmtId="0" fontId="1" fillId="0" borderId="0"/>
    <xf numFmtId="0" fontId="2" fillId="0" borderId="0"/>
    <xf numFmtId="4" fontId="40" fillId="5" borderId="0" applyBorder="0">
      <alignment horizontal="right"/>
    </xf>
  </cellStyleXfs>
  <cellXfs count="1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vertical="center"/>
    </xf>
    <xf numFmtId="164" fontId="6" fillId="0" borderId="0" xfId="0" applyNumberFormat="1" applyFont="1"/>
    <xf numFmtId="164" fontId="9" fillId="0" borderId="0" xfId="0" applyNumberFormat="1" applyFont="1" applyFill="1"/>
    <xf numFmtId="4" fontId="6" fillId="0" borderId="0" xfId="0" applyNumberFormat="1" applyFont="1" applyFill="1"/>
    <xf numFmtId="9" fontId="6" fillId="0" borderId="0" xfId="2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2" fillId="0" borderId="7" xfId="3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justify" vertical="center" wrapText="1"/>
    </xf>
    <xf numFmtId="0" fontId="13" fillId="2" borderId="8" xfId="0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" fontId="13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 wrapText="1"/>
    </xf>
    <xf numFmtId="0" fontId="13" fillId="0" borderId="0" xfId="0" applyFont="1"/>
    <xf numFmtId="49" fontId="10" fillId="0" borderId="8" xfId="0" applyNumberFormat="1" applyFont="1" applyBorder="1" applyAlignment="1">
      <alignment horizontal="left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164" fontId="10" fillId="3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10" fillId="0" borderId="8" xfId="0" applyNumberFormat="1" applyFont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horizontal="justify" vertical="center" wrapText="1"/>
    </xf>
    <xf numFmtId="4" fontId="10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/>
    </xf>
    <xf numFmtId="4" fontId="19" fillId="3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0" fontId="10" fillId="0" borderId="8" xfId="2" applyNumberFormat="1" applyFont="1" applyFill="1" applyBorder="1" applyAlignment="1">
      <alignment horizontal="center" vertical="center"/>
    </xf>
    <xf numFmtId="10" fontId="10" fillId="0" borderId="8" xfId="0" applyNumberFormat="1" applyFont="1" applyFill="1" applyBorder="1" applyAlignment="1">
      <alignment horizontal="left" vertical="center" wrapText="1"/>
    </xf>
    <xf numFmtId="4" fontId="10" fillId="0" borderId="8" xfId="4" applyNumberFormat="1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169" fontId="6" fillId="0" borderId="0" xfId="0" applyNumberFormat="1" applyFont="1"/>
    <xf numFmtId="0" fontId="20" fillId="0" borderId="0" xfId="0" applyFont="1"/>
    <xf numFmtId="0" fontId="21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/>
    <xf numFmtId="0" fontId="23" fillId="0" borderId="0" xfId="0" applyFont="1" applyFill="1"/>
    <xf numFmtId="0" fontId="23" fillId="0" borderId="0" xfId="0" applyFont="1" applyFill="1" applyAlignment="1">
      <alignment vertical="top" wrapText="1"/>
    </xf>
    <xf numFmtId="4" fontId="0" fillId="0" borderId="0" xfId="0" applyNumberFormat="1"/>
    <xf numFmtId="0" fontId="24" fillId="0" borderId="0" xfId="0" applyFont="1"/>
    <xf numFmtId="0" fontId="25" fillId="0" borderId="0" xfId="0" applyFont="1" applyFill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27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9" fillId="0" borderId="8" xfId="5" applyFont="1" applyFill="1" applyBorder="1">
      <alignment horizontal="center" vertical="center" wrapText="1"/>
    </xf>
    <xf numFmtId="0" fontId="29" fillId="0" borderId="8" xfId="5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/>
    </xf>
    <xf numFmtId="3" fontId="6" fillId="0" borderId="15" xfId="0" applyNumberFormat="1" applyFont="1" applyBorder="1"/>
    <xf numFmtId="10" fontId="6" fillId="0" borderId="0" xfId="2" applyNumberFormat="1" applyFont="1"/>
    <xf numFmtId="0" fontId="29" fillId="0" borderId="8" xfId="0" applyFont="1" applyFill="1" applyBorder="1" applyAlignment="1">
      <alignment horizontal="right" vertical="center"/>
    </xf>
    <xf numFmtId="0" fontId="29" fillId="0" borderId="8" xfId="6" applyNumberFormat="1" applyFont="1" applyFill="1" applyBorder="1" applyAlignment="1" applyProtection="1">
      <alignment vertical="center" wrapText="1"/>
    </xf>
    <xf numFmtId="0" fontId="29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/>
    <xf numFmtId="10" fontId="6" fillId="0" borderId="0" xfId="2" applyNumberFormat="1" applyFont="1" applyFill="1"/>
    <xf numFmtId="0" fontId="30" fillId="0" borderId="0" xfId="0" applyFont="1" applyFill="1"/>
    <xf numFmtId="164" fontId="30" fillId="0" borderId="0" xfId="0" applyNumberFormat="1" applyFont="1"/>
    <xf numFmtId="164" fontId="30" fillId="0" borderId="0" xfId="0" applyNumberFormat="1" applyFont="1" applyFill="1"/>
    <xf numFmtId="0" fontId="29" fillId="0" borderId="8" xfId="0" applyFont="1" applyFill="1" applyBorder="1" applyAlignment="1">
      <alignment horizontal="right" vertical="center" wrapText="1"/>
    </xf>
    <xf numFmtId="0" fontId="29" fillId="0" borderId="8" xfId="6" applyNumberFormat="1" applyFont="1" applyFill="1" applyBorder="1" applyAlignment="1" applyProtection="1">
      <alignment horizontal="left" vertical="center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top"/>
    </xf>
    <xf numFmtId="0" fontId="6" fillId="0" borderId="8" xfId="0" applyNumberFormat="1" applyFont="1" applyFill="1" applyBorder="1" applyAlignment="1">
      <alignment horizontal="left" vertical="top" wrapText="1"/>
    </xf>
    <xf numFmtId="0" fontId="31" fillId="0" borderId="0" xfId="0" applyFont="1" applyFill="1"/>
    <xf numFmtId="4" fontId="20" fillId="0" borderId="0" xfId="0" applyNumberFormat="1" applyFont="1" applyFill="1"/>
    <xf numFmtId="0" fontId="32" fillId="0" borderId="8" xfId="0" applyFont="1" applyFill="1" applyBorder="1" applyAlignment="1">
      <alignment horizontal="right"/>
    </xf>
    <xf numFmtId="0" fontId="32" fillId="0" borderId="8" xfId="6" applyNumberFormat="1" applyFont="1" applyFill="1" applyBorder="1" applyAlignment="1" applyProtection="1">
      <alignment vertical="center" wrapText="1"/>
    </xf>
    <xf numFmtId="0" fontId="32" fillId="0" borderId="8" xfId="0" applyFont="1" applyFill="1" applyBorder="1" applyAlignment="1">
      <alignment horizontal="center" vertical="center" wrapText="1"/>
    </xf>
    <xf numFmtId="164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NumberFormat="1" applyFont="1" applyFill="1" applyBorder="1" applyAlignment="1">
      <alignment horizontal="left" vertical="top"/>
    </xf>
    <xf numFmtId="3" fontId="34" fillId="0" borderId="15" xfId="0" applyNumberFormat="1" applyFont="1" applyFill="1" applyBorder="1"/>
    <xf numFmtId="10" fontId="34" fillId="0" borderId="0" xfId="2" applyNumberFormat="1" applyFont="1" applyFill="1"/>
    <xf numFmtId="0" fontId="33" fillId="0" borderId="0" xfId="0" applyFont="1" applyFill="1"/>
    <xf numFmtId="0" fontId="33" fillId="0" borderId="0" xfId="0" applyFont="1"/>
    <xf numFmtId="0" fontId="32" fillId="0" borderId="8" xfId="0" applyFont="1" applyFill="1" applyBorder="1" applyAlignment="1">
      <alignment horizontal="right" vertical="center"/>
    </xf>
    <xf numFmtId="0" fontId="29" fillId="0" borderId="0" xfId="0" applyFont="1" applyFill="1"/>
    <xf numFmtId="0" fontId="29" fillId="0" borderId="0" xfId="0" applyFont="1" applyFill="1" applyAlignment="1">
      <alignment vertical="top" wrapText="1"/>
    </xf>
    <xf numFmtId="164" fontId="35" fillId="0" borderId="0" xfId="0" applyNumberFormat="1" applyFont="1" applyFill="1"/>
    <xf numFmtId="0" fontId="35" fillId="0" borderId="0" xfId="0" applyFont="1"/>
    <xf numFmtId="0" fontId="26" fillId="0" borderId="0" xfId="0" applyFont="1" applyFill="1"/>
    <xf numFmtId="164" fontId="26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9" fillId="0" borderId="8" xfId="5" applyNumberFormat="1" applyFont="1" applyFill="1" applyBorder="1">
      <alignment horizontal="center" vertical="center" wrapText="1"/>
    </xf>
    <xf numFmtId="0" fontId="29" fillId="0" borderId="8" xfId="5" applyFont="1" applyFill="1" applyBorder="1" applyAlignment="1">
      <alignment horizontal="left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4" fontId="30" fillId="0" borderId="0" xfId="0" applyNumberFormat="1" applyFont="1"/>
    <xf numFmtId="0" fontId="30" fillId="4" borderId="0" xfId="0" applyFont="1" applyFill="1" applyAlignment="1">
      <alignment horizontal="center"/>
    </xf>
    <xf numFmtId="170" fontId="37" fillId="0" borderId="0" xfId="0" applyNumberFormat="1" applyFont="1" applyFill="1"/>
    <xf numFmtId="0" fontId="37" fillId="0" borderId="0" xfId="0" applyFont="1" applyFill="1"/>
    <xf numFmtId="170" fontId="37" fillId="4" borderId="0" xfId="0" applyNumberFormat="1" applyFont="1" applyFill="1" applyAlignment="1">
      <alignment horizontal="center"/>
    </xf>
    <xf numFmtId="0" fontId="34" fillId="0" borderId="8" xfId="0" applyNumberFormat="1" applyFont="1" applyFill="1" applyBorder="1" applyAlignment="1">
      <alignment horizontal="left" vertical="center" wrapText="1"/>
    </xf>
    <xf numFmtId="0" fontId="38" fillId="0" borderId="8" xfId="5" applyFont="1" applyFill="1" applyBorder="1">
      <alignment horizontal="center" vertical="center" wrapText="1"/>
    </xf>
    <xf numFmtId="0" fontId="3" fillId="3" borderId="8" xfId="7" applyNumberFormat="1" applyFont="1" applyFill="1" applyBorder="1" applyAlignment="1">
      <alignment vertical="center" wrapText="1"/>
    </xf>
    <xf numFmtId="0" fontId="38" fillId="0" borderId="8" xfId="0" applyFont="1" applyFill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center" vertical="center"/>
    </xf>
    <xf numFmtId="170" fontId="37" fillId="0" borderId="0" xfId="0" applyNumberFormat="1" applyFont="1" applyFill="1" applyAlignment="1"/>
    <xf numFmtId="4" fontId="3" fillId="0" borderId="8" xfId="1" applyNumberFormat="1" applyFont="1" applyFill="1" applyBorder="1" applyAlignment="1">
      <alignment horizontal="center" vertical="center"/>
    </xf>
    <xf numFmtId="170" fontId="0" fillId="0" borderId="0" xfId="0" applyNumberFormat="1" applyFill="1" applyAlignment="1"/>
    <xf numFmtId="0" fontId="0" fillId="0" borderId="0" xfId="0" applyFill="1"/>
    <xf numFmtId="3" fontId="0" fillId="0" borderId="0" xfId="0" applyNumberFormat="1" applyFill="1" applyAlignment="1"/>
    <xf numFmtId="0" fontId="39" fillId="0" borderId="8" xfId="5" applyFont="1" applyFill="1" applyBorder="1">
      <alignment horizontal="center" vertical="center" wrapText="1"/>
    </xf>
    <xf numFmtId="0" fontId="17" fillId="3" borderId="8" xfId="7" applyNumberFormat="1" applyFont="1" applyFill="1" applyBorder="1" applyAlignment="1">
      <alignment horizontal="right" vertical="center" wrapText="1"/>
    </xf>
    <xf numFmtId="0" fontId="39" fillId="0" borderId="8" xfId="0" applyFont="1" applyFill="1" applyBorder="1" applyAlignment="1">
      <alignment horizontal="center" vertical="center" wrapText="1"/>
    </xf>
    <xf numFmtId="4" fontId="17" fillId="3" borderId="8" xfId="1" applyNumberFormat="1" applyFont="1" applyFill="1" applyBorder="1" applyAlignment="1">
      <alignment horizontal="center" vertical="center"/>
    </xf>
    <xf numFmtId="4" fontId="17" fillId="0" borderId="8" xfId="1" applyNumberFormat="1" applyFont="1" applyFill="1" applyBorder="1" applyAlignment="1">
      <alignment horizontal="center" vertical="center"/>
    </xf>
    <xf numFmtId="0" fontId="39" fillId="0" borderId="8" xfId="8" applyNumberFormat="1" applyFont="1" applyFill="1" applyBorder="1" applyAlignment="1">
      <alignment horizontal="left" vertical="center" wrapText="1"/>
    </xf>
    <xf numFmtId="0" fontId="17" fillId="0" borderId="0" xfId="0" applyFont="1" applyFill="1"/>
    <xf numFmtId="170" fontId="41" fillId="0" borderId="0" xfId="0" applyNumberFormat="1" applyFont="1" applyFill="1" applyAlignment="1"/>
    <xf numFmtId="0" fontId="41" fillId="0" borderId="0" xfId="0" applyFont="1" applyFill="1"/>
    <xf numFmtId="3" fontId="42" fillId="0" borderId="0" xfId="0" applyNumberFormat="1" applyFont="1" applyFill="1" applyAlignment="1"/>
    <xf numFmtId="0" fontId="42" fillId="0" borderId="0" xfId="0" applyFont="1" applyFill="1"/>
    <xf numFmtId="0" fontId="42" fillId="0" borderId="0" xfId="0" applyFont="1"/>
    <xf numFmtId="4" fontId="43" fillId="3" borderId="8" xfId="1" applyNumberFormat="1" applyFont="1" applyFill="1" applyBorder="1" applyAlignment="1">
      <alignment horizontal="center" vertical="center"/>
    </xf>
    <xf numFmtId="170" fontId="41" fillId="0" borderId="0" xfId="0" applyNumberFormat="1" applyFont="1" applyFill="1"/>
    <xf numFmtId="164" fontId="39" fillId="0" borderId="8" xfId="8" applyNumberFormat="1" applyFont="1" applyFill="1" applyBorder="1" applyAlignment="1">
      <alignment horizontal="center" vertical="center"/>
    </xf>
    <xf numFmtId="164" fontId="39" fillId="0" borderId="8" xfId="8" applyNumberFormat="1" applyFont="1" applyFill="1" applyBorder="1" applyAlignment="1">
      <alignment horizontal="left" vertical="center" wrapText="1"/>
    </xf>
    <xf numFmtId="0" fontId="3" fillId="3" borderId="8" xfId="0" applyNumberFormat="1" applyFont="1" applyFill="1" applyBorder="1" applyAlignment="1">
      <alignment vertical="center" wrapText="1"/>
    </xf>
    <xf numFmtId="0" fontId="3" fillId="0" borderId="8" xfId="7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3" borderId="11" xfId="0" applyNumberFormat="1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164" fontId="38" fillId="0" borderId="8" xfId="8" applyNumberFormat="1" applyFont="1" applyFill="1" applyBorder="1" applyAlignment="1">
      <alignment horizontal="left" vertical="center" wrapText="1"/>
    </xf>
    <xf numFmtId="4" fontId="43" fillId="0" borderId="8" xfId="1" applyNumberFormat="1" applyFont="1" applyFill="1" applyBorder="1" applyAlignment="1">
      <alignment horizontal="center" vertical="center"/>
    </xf>
    <xf numFmtId="164" fontId="3" fillId="0" borderId="8" xfId="8" applyNumberFormat="1" applyFont="1" applyFill="1" applyBorder="1" applyAlignment="1">
      <alignment horizontal="left" vertical="center" wrapText="1"/>
    </xf>
    <xf numFmtId="0" fontId="3" fillId="3" borderId="8" xfId="0" applyNumberFormat="1" applyFont="1" applyFill="1" applyBorder="1" applyAlignment="1">
      <alignment horizontal="left" vertical="center" wrapText="1"/>
    </xf>
    <xf numFmtId="0" fontId="15" fillId="0" borderId="8" xfId="7" applyNumberFormat="1" applyFont="1" applyFill="1" applyBorder="1" applyAlignment="1">
      <alignment vertical="center" wrapText="1"/>
    </xf>
    <xf numFmtId="4" fontId="15" fillId="0" borderId="8" xfId="1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17" fillId="0" borderId="17" xfId="7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7" fillId="0" borderId="8" xfId="7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left" vertical="center" wrapText="1"/>
    </xf>
  </cellXfs>
  <cellStyles count="9">
    <cellStyle name="ЗаголовокСтолбца" xfId="5"/>
    <cellStyle name="Обычный" xfId="0" builtinId="0"/>
    <cellStyle name="Обычный 2" xfId="6"/>
    <cellStyle name="Обычный 2 48" xfId="7"/>
    <cellStyle name="Процентный" xfId="2" builtinId="5"/>
    <cellStyle name="Финансовый" xfId="1" builtinId="3"/>
    <cellStyle name="Финансовый 10" xfId="4"/>
    <cellStyle name="Финансовый 2" xfId="3"/>
    <cellStyle name="Формула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view="pageBreakPreview" zoomScale="120" zoomScaleNormal="100" zoomScaleSheetLayoutView="120" workbookViewId="0"/>
  </sheetViews>
  <sheetFormatPr defaultColWidth="17" defaultRowHeight="15" customHeight="1" x14ac:dyDescent="0.25"/>
  <cols>
    <col min="1" max="1" width="10.42578125" style="5" customWidth="1"/>
    <col min="2" max="2" width="63.7109375" style="5" customWidth="1"/>
    <col min="3" max="3" width="8.85546875" style="5" customWidth="1"/>
    <col min="4" max="5" width="14.7109375" style="5" customWidth="1"/>
    <col min="6" max="6" width="57.5703125" style="5" customWidth="1"/>
    <col min="7" max="16384" width="17" style="5"/>
  </cols>
  <sheetData>
    <row r="1" spans="1:6" s="1" customFormat="1" ht="12" customHeight="1" x14ac:dyDescent="0.2">
      <c r="D1" s="1" t="s">
        <v>0</v>
      </c>
    </row>
    <row r="2" spans="1:6" s="1" customFormat="1" ht="12" customHeight="1" x14ac:dyDescent="0.2">
      <c r="D2" s="1" t="s">
        <v>1</v>
      </c>
    </row>
    <row r="3" spans="1:6" s="1" customFormat="1" ht="12" customHeight="1" x14ac:dyDescent="0.2">
      <c r="D3" s="1" t="s">
        <v>2</v>
      </c>
    </row>
    <row r="4" spans="1:6" s="2" customFormat="1" ht="14.25" customHeight="1" x14ac:dyDescent="0.25">
      <c r="B4" s="3" t="s">
        <v>3</v>
      </c>
      <c r="C4" s="4"/>
      <c r="D4" s="4"/>
      <c r="E4" s="4"/>
      <c r="F4" s="4"/>
    </row>
    <row r="5" spans="1:6" s="2" customFormat="1" ht="14.25" customHeight="1" x14ac:dyDescent="0.25">
      <c r="B5" s="3" t="s">
        <v>4</v>
      </c>
      <c r="C5" s="4"/>
      <c r="D5" s="4"/>
      <c r="E5" s="4"/>
      <c r="F5" s="4"/>
    </row>
    <row r="6" spans="1:6" s="2" customFormat="1" ht="14.25" customHeight="1" x14ac:dyDescent="0.25">
      <c r="B6" s="3" t="s">
        <v>5</v>
      </c>
      <c r="C6" s="4"/>
      <c r="D6" s="4"/>
      <c r="E6" s="4"/>
      <c r="F6" s="4"/>
    </row>
    <row r="7" spans="1:6" s="2" customFormat="1" ht="14.25" customHeight="1" x14ac:dyDescent="0.25">
      <c r="B7" s="3" t="s">
        <v>6</v>
      </c>
      <c r="C7" s="4"/>
      <c r="D7" s="4"/>
      <c r="E7" s="4"/>
      <c r="F7" s="4"/>
    </row>
    <row r="8" spans="1:6" ht="21" customHeight="1" x14ac:dyDescent="0.25">
      <c r="D8" s="6"/>
      <c r="E8" s="6"/>
      <c r="F8" s="6"/>
    </row>
    <row r="9" spans="1:6" ht="15.75" x14ac:dyDescent="0.25">
      <c r="A9" s="7" t="s">
        <v>7</v>
      </c>
      <c r="D9" s="6"/>
      <c r="F9" s="6"/>
    </row>
    <row r="10" spans="1:6" ht="15.75" x14ac:dyDescent="0.25">
      <c r="A10" s="7" t="s">
        <v>8</v>
      </c>
      <c r="D10" s="6"/>
      <c r="E10" s="6"/>
      <c r="F10" s="6"/>
    </row>
    <row r="11" spans="1:6" ht="15.75" x14ac:dyDescent="0.25">
      <c r="A11" s="7" t="s">
        <v>9</v>
      </c>
      <c r="D11" s="6"/>
      <c r="E11" s="6"/>
      <c r="F11" s="8"/>
    </row>
    <row r="12" spans="1:6" ht="15.75" x14ac:dyDescent="0.25">
      <c r="A12" s="7" t="s">
        <v>10</v>
      </c>
      <c r="D12" s="9"/>
      <c r="E12" s="10"/>
      <c r="F12" s="11"/>
    </row>
    <row r="13" spans="1:6" s="16" customFormat="1" ht="13.5" x14ac:dyDescent="0.2">
      <c r="A13" s="12" t="s">
        <v>11</v>
      </c>
      <c r="B13" s="13"/>
      <c r="C13" s="12" t="s">
        <v>12</v>
      </c>
      <c r="D13" s="14">
        <v>2021</v>
      </c>
      <c r="E13" s="15"/>
      <c r="F13" s="12" t="s">
        <v>13</v>
      </c>
    </row>
    <row r="14" spans="1:6" s="16" customFormat="1" ht="16.5" x14ac:dyDescent="0.2">
      <c r="A14" s="17"/>
      <c r="B14" s="18"/>
      <c r="C14" s="17"/>
      <c r="D14" s="19" t="s">
        <v>14</v>
      </c>
      <c r="E14" s="20" t="s">
        <v>15</v>
      </c>
      <c r="F14" s="21"/>
    </row>
    <row r="15" spans="1:6" s="16" customFormat="1" ht="15" customHeight="1" x14ac:dyDescent="0.2">
      <c r="A15" s="22" t="s">
        <v>16</v>
      </c>
      <c r="B15" s="23" t="s">
        <v>17</v>
      </c>
      <c r="C15" s="24" t="s">
        <v>18</v>
      </c>
      <c r="D15" s="24" t="s">
        <v>18</v>
      </c>
      <c r="E15" s="24" t="s">
        <v>18</v>
      </c>
      <c r="F15" s="25" t="s">
        <v>18</v>
      </c>
    </row>
    <row r="16" spans="1:6" s="16" customFormat="1" ht="82.5" customHeight="1" x14ac:dyDescent="0.2">
      <c r="A16" s="26" t="s">
        <v>19</v>
      </c>
      <c r="B16" s="27" t="s">
        <v>20</v>
      </c>
      <c r="C16" s="28" t="s">
        <v>21</v>
      </c>
      <c r="D16" s="29">
        <f>D17+D31+D45</f>
        <v>1421557.0474204144</v>
      </c>
      <c r="E16" s="29">
        <v>1167314.0069999998</v>
      </c>
      <c r="F16" s="30" t="s">
        <v>22</v>
      </c>
    </row>
    <row r="17" spans="1:6" s="33" customFormat="1" ht="15.75" customHeight="1" x14ac:dyDescent="0.2">
      <c r="A17" s="26" t="s">
        <v>23</v>
      </c>
      <c r="B17" s="27" t="s">
        <v>24</v>
      </c>
      <c r="C17" s="28" t="s">
        <v>21</v>
      </c>
      <c r="D17" s="31">
        <f>D18+D23+D25</f>
        <v>828276.58136063861</v>
      </c>
      <c r="E17" s="31">
        <f>E18+E23+E25</f>
        <v>901569.38982000004</v>
      </c>
      <c r="F17" s="32"/>
    </row>
    <row r="18" spans="1:6" s="16" customFormat="1" ht="18.75" customHeight="1" x14ac:dyDescent="0.2">
      <c r="A18" s="34" t="s">
        <v>25</v>
      </c>
      <c r="B18" s="23" t="s">
        <v>26</v>
      </c>
      <c r="C18" s="24" t="s">
        <v>21</v>
      </c>
      <c r="D18" s="35">
        <f>SUM(D19,D21)</f>
        <v>100406.66934891173</v>
      </c>
      <c r="E18" s="35">
        <f>SUM(E19,E21)</f>
        <v>120212.033</v>
      </c>
      <c r="F18" s="36"/>
    </row>
    <row r="19" spans="1:6" s="16" customFormat="1" ht="18.75" customHeight="1" x14ac:dyDescent="0.2">
      <c r="A19" s="34" t="s">
        <v>27</v>
      </c>
      <c r="B19" s="23" t="s">
        <v>28</v>
      </c>
      <c r="C19" s="24" t="s">
        <v>21</v>
      </c>
      <c r="D19" s="35">
        <v>92068.356269666954</v>
      </c>
      <c r="E19" s="35">
        <v>105967.26699999999</v>
      </c>
      <c r="F19" s="37"/>
    </row>
    <row r="20" spans="1:6" s="16" customFormat="1" ht="63.75" customHeight="1" x14ac:dyDescent="0.2">
      <c r="A20" s="34" t="s">
        <v>29</v>
      </c>
      <c r="B20" s="23" t="s">
        <v>30</v>
      </c>
      <c r="C20" s="24" t="s">
        <v>21</v>
      </c>
      <c r="D20" s="35">
        <f>50328.2401217625*1.02192303950739*1.02641036409566</f>
        <v>52789.915086511355</v>
      </c>
      <c r="E20" s="35">
        <v>55606.343999999997</v>
      </c>
      <c r="F20" s="38" t="s">
        <v>31</v>
      </c>
    </row>
    <row r="21" spans="1:6" s="16" customFormat="1" ht="70.5" customHeight="1" x14ac:dyDescent="0.2">
      <c r="A21" s="34" t="s">
        <v>32</v>
      </c>
      <c r="B21" s="23" t="s">
        <v>33</v>
      </c>
      <c r="C21" s="24" t="s">
        <v>21</v>
      </c>
      <c r="D21" s="39">
        <v>8338.313079244781</v>
      </c>
      <c r="E21" s="39">
        <v>14244.766</v>
      </c>
      <c r="F21" s="40" t="s">
        <v>34</v>
      </c>
    </row>
    <row r="22" spans="1:6" s="16" customFormat="1" ht="32.25" customHeight="1" x14ac:dyDescent="0.2">
      <c r="A22" s="34" t="s">
        <v>35</v>
      </c>
      <c r="B22" s="23" t="s">
        <v>36</v>
      </c>
      <c r="C22" s="24" t="s">
        <v>21</v>
      </c>
      <c r="D22" s="35">
        <f>5267.63609017609*1.02192303950739*1.02641036409566</f>
        <v>5525.2888087138645</v>
      </c>
      <c r="E22" s="35">
        <v>8484.1039999999994</v>
      </c>
      <c r="F22" s="40" t="s">
        <v>37</v>
      </c>
    </row>
    <row r="23" spans="1:6" s="16" customFormat="1" ht="13.5" x14ac:dyDescent="0.2">
      <c r="A23" s="34" t="s">
        <v>38</v>
      </c>
      <c r="B23" s="23" t="s">
        <v>39</v>
      </c>
      <c r="C23" s="24" t="s">
        <v>21</v>
      </c>
      <c r="D23" s="35">
        <v>584241.74748409365</v>
      </c>
      <c r="E23" s="35">
        <v>593642.95299999998</v>
      </c>
      <c r="F23" s="41"/>
    </row>
    <row r="24" spans="1:6" s="16" customFormat="1" ht="65.25" customHeight="1" x14ac:dyDescent="0.2">
      <c r="A24" s="34" t="s">
        <v>40</v>
      </c>
      <c r="B24" s="23" t="s">
        <v>36</v>
      </c>
      <c r="C24" s="24" t="s">
        <v>21</v>
      </c>
      <c r="D24" s="35">
        <f>24178.3466183327*1.02192303950739*1.02641036409566</f>
        <v>25360.967556703898</v>
      </c>
      <c r="E24" s="35">
        <v>32001.612000000001</v>
      </c>
      <c r="F24" s="40" t="s">
        <v>41</v>
      </c>
    </row>
    <row r="25" spans="1:6" s="16" customFormat="1" ht="13.5" x14ac:dyDescent="0.2">
      <c r="A25" s="34" t="s">
        <v>42</v>
      </c>
      <c r="B25" s="23" t="s">
        <v>43</v>
      </c>
      <c r="C25" s="24" t="s">
        <v>21</v>
      </c>
      <c r="D25" s="35">
        <f>D26+D28</f>
        <v>143628.16452763323</v>
      </c>
      <c r="E25" s="35">
        <f>E26+E28</f>
        <v>187714.40381999998</v>
      </c>
      <c r="F25" s="30"/>
    </row>
    <row r="26" spans="1:6" s="16" customFormat="1" ht="40.5" customHeight="1" x14ac:dyDescent="0.2">
      <c r="A26" s="34" t="s">
        <v>44</v>
      </c>
      <c r="B26" s="23" t="s">
        <v>45</v>
      </c>
      <c r="C26" s="24" t="s">
        <v>21</v>
      </c>
      <c r="D26" s="35">
        <v>17269.410536332936</v>
      </c>
      <c r="E26" s="35">
        <v>25394.412959999998</v>
      </c>
      <c r="F26" s="30" t="s">
        <v>46</v>
      </c>
    </row>
    <row r="27" spans="1:6" s="16" customFormat="1" ht="15" customHeight="1" x14ac:dyDescent="0.2">
      <c r="A27" s="34" t="s">
        <v>47</v>
      </c>
      <c r="B27" s="23" t="s">
        <v>48</v>
      </c>
      <c r="C27" s="24" t="s">
        <v>21</v>
      </c>
      <c r="D27" s="35"/>
      <c r="E27" s="35"/>
      <c r="F27" s="42"/>
    </row>
    <row r="28" spans="1:6" s="16" customFormat="1" ht="13.5" x14ac:dyDescent="0.2">
      <c r="A28" s="34" t="s">
        <v>49</v>
      </c>
      <c r="B28" s="23" t="s">
        <v>50</v>
      </c>
      <c r="C28" s="24" t="s">
        <v>21</v>
      </c>
      <c r="D28" s="35">
        <v>126358.7539913003</v>
      </c>
      <c r="E28" s="35">
        <v>162319.99085999999</v>
      </c>
      <c r="F28" s="42" t="s">
        <v>51</v>
      </c>
    </row>
    <row r="29" spans="1:6" s="16" customFormat="1" ht="36.75" customHeight="1" x14ac:dyDescent="0.2">
      <c r="A29" s="34" t="s">
        <v>52</v>
      </c>
      <c r="B29" s="23" t="s">
        <v>53</v>
      </c>
      <c r="C29" s="24" t="s">
        <v>21</v>
      </c>
      <c r="D29" s="43">
        <v>0</v>
      </c>
      <c r="E29" s="43">
        <v>0</v>
      </c>
      <c r="F29" s="42"/>
    </row>
    <row r="30" spans="1:6" s="16" customFormat="1" ht="16.5" customHeight="1" x14ac:dyDescent="0.2">
      <c r="A30" s="34" t="s">
        <v>54</v>
      </c>
      <c r="B30" s="23" t="s">
        <v>55</v>
      </c>
      <c r="C30" s="24" t="s">
        <v>21</v>
      </c>
      <c r="D30" s="43"/>
      <c r="E30" s="43"/>
      <c r="F30" s="42"/>
    </row>
    <row r="31" spans="1:6" s="33" customFormat="1" ht="21.75" customHeight="1" x14ac:dyDescent="0.2">
      <c r="A31" s="26" t="s">
        <v>56</v>
      </c>
      <c r="B31" s="27" t="s">
        <v>57</v>
      </c>
      <c r="C31" s="28" t="s">
        <v>21</v>
      </c>
      <c r="D31" s="44">
        <f>SUM(D32:D41)+D43+D44</f>
        <v>598755.81661696441</v>
      </c>
      <c r="E31" s="44">
        <f>SUM(E32:E41)+E43+E44</f>
        <v>1267610.0026779426</v>
      </c>
      <c r="F31" s="32"/>
    </row>
    <row r="32" spans="1:6" s="16" customFormat="1" ht="99.75" customHeight="1" x14ac:dyDescent="0.2">
      <c r="A32" s="34" t="s">
        <v>58</v>
      </c>
      <c r="B32" s="23" t="s">
        <v>59</v>
      </c>
      <c r="C32" s="24" t="s">
        <v>21</v>
      </c>
      <c r="D32" s="43">
        <v>291918.32735939999</v>
      </c>
      <c r="E32" s="35">
        <v>268040.65900000004</v>
      </c>
      <c r="F32" s="30" t="s">
        <v>60</v>
      </c>
    </row>
    <row r="33" spans="1:6" s="16" customFormat="1" ht="36" customHeight="1" x14ac:dyDescent="0.2">
      <c r="A33" s="34" t="s">
        <v>61</v>
      </c>
      <c r="B33" s="23" t="s">
        <v>62</v>
      </c>
      <c r="C33" s="24" t="s">
        <v>21</v>
      </c>
      <c r="D33" s="43">
        <v>0</v>
      </c>
      <c r="E33" s="43">
        <v>0</v>
      </c>
      <c r="F33" s="42"/>
    </row>
    <row r="34" spans="1:6" s="16" customFormat="1" ht="13.5" x14ac:dyDescent="0.2">
      <c r="A34" s="34" t="s">
        <v>63</v>
      </c>
      <c r="B34" s="23" t="s">
        <v>64</v>
      </c>
      <c r="C34" s="24" t="s">
        <v>21</v>
      </c>
      <c r="D34" s="43">
        <v>2133.88</v>
      </c>
      <c r="E34" s="35">
        <v>2423.7139999999999</v>
      </c>
      <c r="F34" s="45"/>
    </row>
    <row r="35" spans="1:6" s="16" customFormat="1" ht="15" customHeight="1" x14ac:dyDescent="0.2">
      <c r="A35" s="34" t="s">
        <v>65</v>
      </c>
      <c r="B35" s="23" t="s">
        <v>66</v>
      </c>
      <c r="C35" s="24" t="s">
        <v>21</v>
      </c>
      <c r="D35" s="43">
        <v>177843.18793415811</v>
      </c>
      <c r="E35" s="35">
        <v>179631.84700000001</v>
      </c>
      <c r="F35" s="42"/>
    </row>
    <row r="36" spans="1:6" s="16" customFormat="1" ht="45" customHeight="1" x14ac:dyDescent="0.2">
      <c r="A36" s="34" t="s">
        <v>67</v>
      </c>
      <c r="B36" s="23" t="s">
        <v>68</v>
      </c>
      <c r="C36" s="24" t="s">
        <v>21</v>
      </c>
      <c r="D36" s="43">
        <v>0</v>
      </c>
      <c r="E36" s="43">
        <v>0</v>
      </c>
      <c r="F36" s="42"/>
    </row>
    <row r="37" spans="1:6" s="16" customFormat="1" ht="65.25" customHeight="1" x14ac:dyDescent="0.2">
      <c r="A37" s="34" t="s">
        <v>69</v>
      </c>
      <c r="B37" s="23" t="s">
        <v>70</v>
      </c>
      <c r="C37" s="24" t="s">
        <v>21</v>
      </c>
      <c r="D37" s="43">
        <v>105022.42352340627</v>
      </c>
      <c r="E37" s="35">
        <v>307863.38699999999</v>
      </c>
      <c r="F37" s="30" t="s">
        <v>71</v>
      </c>
    </row>
    <row r="38" spans="1:6" s="16" customFormat="1" ht="15" customHeight="1" x14ac:dyDescent="0.2">
      <c r="A38" s="34" t="s">
        <v>72</v>
      </c>
      <c r="B38" s="23" t="s">
        <v>73</v>
      </c>
      <c r="C38" s="24" t="s">
        <v>21</v>
      </c>
      <c r="D38" s="43">
        <v>0</v>
      </c>
      <c r="E38" s="43">
        <v>0</v>
      </c>
      <c r="F38" s="42"/>
    </row>
    <row r="39" spans="1:6" s="16" customFormat="1" ht="81" customHeight="1" x14ac:dyDescent="0.2">
      <c r="A39" s="34" t="s">
        <v>74</v>
      </c>
      <c r="B39" s="23" t="s">
        <v>75</v>
      </c>
      <c r="C39" s="24" t="s">
        <v>21</v>
      </c>
      <c r="D39" s="43">
        <v>0</v>
      </c>
      <c r="E39" s="35">
        <v>314.04651348694318</v>
      </c>
      <c r="F39" s="30" t="s">
        <v>76</v>
      </c>
    </row>
    <row r="40" spans="1:6" s="16" customFormat="1" ht="42.75" customHeight="1" x14ac:dyDescent="0.2">
      <c r="A40" s="34" t="s">
        <v>77</v>
      </c>
      <c r="B40" s="23" t="s">
        <v>78</v>
      </c>
      <c r="C40" s="24" t="s">
        <v>21</v>
      </c>
      <c r="D40" s="43">
        <v>21718.3508</v>
      </c>
      <c r="E40" s="35">
        <v>41188.004000000001</v>
      </c>
      <c r="F40" s="30" t="s">
        <v>79</v>
      </c>
    </row>
    <row r="41" spans="1:6" s="16" customFormat="1" ht="118.5" customHeight="1" x14ac:dyDescent="0.2">
      <c r="A41" s="34" t="s">
        <v>80</v>
      </c>
      <c r="B41" s="23" t="s">
        <v>81</v>
      </c>
      <c r="C41" s="24" t="s">
        <v>21</v>
      </c>
      <c r="D41" s="35">
        <v>0</v>
      </c>
      <c r="E41" s="35">
        <v>136152.04932445579</v>
      </c>
      <c r="F41" s="30" t="s">
        <v>82</v>
      </c>
    </row>
    <row r="42" spans="1:6" s="16" customFormat="1" ht="13.5" x14ac:dyDescent="0.2">
      <c r="A42" s="34" t="s">
        <v>83</v>
      </c>
      <c r="B42" s="23" t="s">
        <v>84</v>
      </c>
      <c r="C42" s="24" t="s">
        <v>85</v>
      </c>
      <c r="D42" s="35">
        <v>425</v>
      </c>
      <c r="E42" s="35">
        <v>595</v>
      </c>
      <c r="F42" s="42"/>
    </row>
    <row r="43" spans="1:6" s="16" customFormat="1" ht="63.75" customHeight="1" x14ac:dyDescent="0.2">
      <c r="A43" s="34" t="s">
        <v>86</v>
      </c>
      <c r="B43" s="46" t="s">
        <v>87</v>
      </c>
      <c r="C43" s="24" t="s">
        <v>21</v>
      </c>
      <c r="D43" s="43">
        <v>0</v>
      </c>
      <c r="E43" s="47">
        <v>0</v>
      </c>
      <c r="F43" s="42"/>
    </row>
    <row r="44" spans="1:6" s="16" customFormat="1" ht="17.25" customHeight="1" x14ac:dyDescent="0.2">
      <c r="A44" s="34" t="s">
        <v>88</v>
      </c>
      <c r="B44" s="23" t="s">
        <v>89</v>
      </c>
      <c r="C44" s="24" t="s">
        <v>21</v>
      </c>
      <c r="D44" s="35">
        <f>'Расшифровка прочих расходов'!D31</f>
        <v>119.64699999999999</v>
      </c>
      <c r="E44" s="35">
        <f>'Расшифровка прочих расходов'!E31</f>
        <v>331996.29583999998</v>
      </c>
      <c r="F44" s="42" t="s">
        <v>90</v>
      </c>
    </row>
    <row r="45" spans="1:6" s="16" customFormat="1" ht="41.25" customHeight="1" x14ac:dyDescent="0.2">
      <c r="A45" s="34" t="s">
        <v>91</v>
      </c>
      <c r="B45" s="23" t="s">
        <v>92</v>
      </c>
      <c r="C45" s="24" t="s">
        <v>21</v>
      </c>
      <c r="D45" s="35">
        <v>-5475.3505571887363</v>
      </c>
      <c r="E45" s="35">
        <f>E16-E17-E31</f>
        <v>-1001865.3854979429</v>
      </c>
      <c r="F45" s="40" t="s">
        <v>93</v>
      </c>
    </row>
    <row r="46" spans="1:6" s="16" customFormat="1" ht="30" customHeight="1" x14ac:dyDescent="0.2">
      <c r="A46" s="34" t="s">
        <v>95</v>
      </c>
      <c r="B46" s="23" t="s">
        <v>96</v>
      </c>
      <c r="C46" s="24" t="s">
        <v>21</v>
      </c>
      <c r="D46" s="47">
        <f>D20+D24+D22</f>
        <v>83676.171451929127</v>
      </c>
      <c r="E46" s="47">
        <f>E20+E24+E22</f>
        <v>96092.06</v>
      </c>
      <c r="F46" s="42"/>
    </row>
    <row r="47" spans="1:6" s="16" customFormat="1" ht="76.5" x14ac:dyDescent="0.2">
      <c r="A47" s="48" t="s">
        <v>97</v>
      </c>
      <c r="B47" s="49" t="s">
        <v>98</v>
      </c>
      <c r="C47" s="50" t="s">
        <v>21</v>
      </c>
      <c r="D47" s="51">
        <v>379859.61091996566</v>
      </c>
      <c r="E47" s="51">
        <v>560977.11600000004</v>
      </c>
      <c r="F47" s="30" t="s">
        <v>99</v>
      </c>
    </row>
    <row r="48" spans="1:6" s="16" customFormat="1" ht="101.25" customHeight="1" x14ac:dyDescent="0.2">
      <c r="A48" s="34" t="s">
        <v>23</v>
      </c>
      <c r="B48" s="23" t="s">
        <v>100</v>
      </c>
      <c r="C48" s="52" t="s">
        <v>101</v>
      </c>
      <c r="D48" s="53">
        <v>124.80800000000002</v>
      </c>
      <c r="E48" s="53">
        <v>196.01903000000004</v>
      </c>
      <c r="F48" s="30" t="s">
        <v>102</v>
      </c>
    </row>
    <row r="49" spans="1:6" s="16" customFormat="1" ht="76.5" customHeight="1" x14ac:dyDescent="0.2">
      <c r="A49" s="34" t="s">
        <v>56</v>
      </c>
      <c r="B49" s="23" t="s">
        <v>103</v>
      </c>
      <c r="C49" s="24" t="s">
        <v>104</v>
      </c>
      <c r="D49" s="53">
        <f>D47/D48</f>
        <v>3043.5517828982565</v>
      </c>
      <c r="E49" s="53">
        <f>E47/E48</f>
        <v>2861.8502805569433</v>
      </c>
      <c r="F49" s="30" t="s">
        <v>105</v>
      </c>
    </row>
    <row r="50" spans="1:6" s="16" customFormat="1" ht="46.5" customHeight="1" x14ac:dyDescent="0.2">
      <c r="A50" s="48" t="s">
        <v>106</v>
      </c>
      <c r="B50" s="49" t="s">
        <v>107</v>
      </c>
      <c r="C50" s="50" t="s">
        <v>18</v>
      </c>
      <c r="D50" s="54" t="s">
        <v>18</v>
      </c>
      <c r="E50" s="54" t="s">
        <v>18</v>
      </c>
      <c r="F50" s="55" t="s">
        <v>18</v>
      </c>
    </row>
    <row r="51" spans="1:6" s="16" customFormat="1" ht="20.25" customHeight="1" x14ac:dyDescent="0.2">
      <c r="A51" s="34" t="s">
        <v>19</v>
      </c>
      <c r="B51" s="23" t="s">
        <v>108</v>
      </c>
      <c r="C51" s="24" t="s">
        <v>109</v>
      </c>
      <c r="D51" s="53"/>
      <c r="E51" s="56">
        <v>81430</v>
      </c>
      <c r="F51" s="30"/>
    </row>
    <row r="52" spans="1:6" s="16" customFormat="1" ht="18" customHeight="1" x14ac:dyDescent="0.2">
      <c r="A52" s="34" t="s">
        <v>110</v>
      </c>
      <c r="B52" s="23" t="s">
        <v>111</v>
      </c>
      <c r="C52" s="24" t="s">
        <v>112</v>
      </c>
      <c r="D52" s="57" t="s">
        <v>18</v>
      </c>
      <c r="E52" s="35">
        <v>1530</v>
      </c>
      <c r="F52" s="30"/>
    </row>
    <row r="53" spans="1:6" s="16" customFormat="1" ht="23.25" customHeight="1" x14ac:dyDescent="0.2">
      <c r="A53" s="34" t="s">
        <v>113</v>
      </c>
      <c r="B53" s="42" t="s">
        <v>114</v>
      </c>
      <c r="C53" s="24" t="s">
        <v>112</v>
      </c>
      <c r="D53" s="57" t="s">
        <v>18</v>
      </c>
      <c r="E53" s="35">
        <v>915.5</v>
      </c>
      <c r="F53" s="30"/>
    </row>
    <row r="54" spans="1:6" s="16" customFormat="1" ht="25.5" customHeight="1" x14ac:dyDescent="0.2">
      <c r="A54" s="34" t="s">
        <v>115</v>
      </c>
      <c r="B54" s="42" t="s">
        <v>116</v>
      </c>
      <c r="C54" s="24" t="s">
        <v>112</v>
      </c>
      <c r="D54" s="57" t="s">
        <v>18</v>
      </c>
      <c r="E54" s="35">
        <v>199.7</v>
      </c>
      <c r="F54" s="30"/>
    </row>
    <row r="55" spans="1:6" s="16" customFormat="1" ht="27" customHeight="1" x14ac:dyDescent="0.2">
      <c r="A55" s="34" t="s">
        <v>117</v>
      </c>
      <c r="B55" s="42" t="s">
        <v>118</v>
      </c>
      <c r="C55" s="24" t="s">
        <v>112</v>
      </c>
      <c r="D55" s="57" t="s">
        <v>18</v>
      </c>
      <c r="E55" s="35">
        <v>414.8</v>
      </c>
      <c r="F55" s="30"/>
    </row>
    <row r="56" spans="1:6" s="16" customFormat="1" ht="25.5" customHeight="1" x14ac:dyDescent="0.2">
      <c r="A56" s="34" t="s">
        <v>119</v>
      </c>
      <c r="B56" s="42" t="s">
        <v>120</v>
      </c>
      <c r="C56" s="24" t="s">
        <v>112</v>
      </c>
      <c r="D56" s="57" t="s">
        <v>18</v>
      </c>
      <c r="E56" s="35">
        <v>0</v>
      </c>
      <c r="F56" s="30"/>
    </row>
    <row r="57" spans="1:6" s="16" customFormat="1" ht="22.5" customHeight="1" x14ac:dyDescent="0.2">
      <c r="A57" s="34" t="s">
        <v>121</v>
      </c>
      <c r="B57" s="23" t="s">
        <v>122</v>
      </c>
      <c r="C57" s="24" t="s">
        <v>123</v>
      </c>
      <c r="D57" s="51">
        <f>SUM(D58:D61)</f>
        <v>26696.460999999996</v>
      </c>
      <c r="E57" s="51">
        <f>SUM(E58:E61)</f>
        <v>26805.414699999998</v>
      </c>
      <c r="F57" s="58"/>
    </row>
    <row r="58" spans="1:6" s="16" customFormat="1" ht="24" customHeight="1" x14ac:dyDescent="0.2">
      <c r="A58" s="34" t="s">
        <v>124</v>
      </c>
      <c r="B58" s="42" t="s">
        <v>125</v>
      </c>
      <c r="C58" s="24" t="s">
        <v>123</v>
      </c>
      <c r="D58" s="53">
        <v>2958.8310000000001</v>
      </c>
      <c r="E58" s="53">
        <v>2949.2593999999999</v>
      </c>
      <c r="F58" s="30"/>
    </row>
    <row r="59" spans="1:6" s="16" customFormat="1" ht="24" customHeight="1" x14ac:dyDescent="0.2">
      <c r="A59" s="34" t="s">
        <v>126</v>
      </c>
      <c r="B59" s="42" t="s">
        <v>127</v>
      </c>
      <c r="C59" s="24" t="s">
        <v>123</v>
      </c>
      <c r="D59" s="53">
        <v>2500.4310000000005</v>
      </c>
      <c r="E59" s="53">
        <v>2467.8842</v>
      </c>
      <c r="F59" s="30"/>
    </row>
    <row r="60" spans="1:6" s="16" customFormat="1" ht="24" customHeight="1" x14ac:dyDescent="0.2">
      <c r="A60" s="34" t="s">
        <v>128</v>
      </c>
      <c r="B60" s="42" t="s">
        <v>129</v>
      </c>
      <c r="C60" s="24" t="s">
        <v>123</v>
      </c>
      <c r="D60" s="53">
        <f>17249.585-D59</f>
        <v>14749.153999999999</v>
      </c>
      <c r="E60" s="53">
        <f>17350.902-E59</f>
        <v>14883.017799999998</v>
      </c>
      <c r="F60" s="30"/>
    </row>
    <row r="61" spans="1:6" s="16" customFormat="1" ht="24" customHeight="1" x14ac:dyDescent="0.2">
      <c r="A61" s="34" t="s">
        <v>130</v>
      </c>
      <c r="B61" s="42" t="s">
        <v>131</v>
      </c>
      <c r="C61" s="24" t="s">
        <v>123</v>
      </c>
      <c r="D61" s="53">
        <v>6488.0449999999992</v>
      </c>
      <c r="E61" s="53">
        <v>6505.2532999999994</v>
      </c>
      <c r="F61" s="30"/>
    </row>
    <row r="62" spans="1:6" s="16" customFormat="1" ht="15.75" customHeight="1" x14ac:dyDescent="0.2">
      <c r="A62" s="34" t="s">
        <v>132</v>
      </c>
      <c r="B62" s="23" t="s">
        <v>133</v>
      </c>
      <c r="C62" s="24" t="s">
        <v>123</v>
      </c>
      <c r="D62" s="51">
        <f>SUM(D63:D66)</f>
        <v>28979.239999999998</v>
      </c>
      <c r="E62" s="51">
        <f>SUM(E63:E66)</f>
        <v>29677.7</v>
      </c>
      <c r="F62" s="30"/>
    </row>
    <row r="63" spans="1:6" s="16" customFormat="1" ht="25.5" x14ac:dyDescent="0.2">
      <c r="A63" s="34" t="s">
        <v>134</v>
      </c>
      <c r="B63" s="42" t="s">
        <v>135</v>
      </c>
      <c r="C63" s="24" t="s">
        <v>123</v>
      </c>
      <c r="D63" s="53">
        <v>7369.5</v>
      </c>
      <c r="E63" s="53">
        <v>7666.7</v>
      </c>
      <c r="F63" s="30"/>
    </row>
    <row r="64" spans="1:6" s="16" customFormat="1" ht="25.5" x14ac:dyDescent="0.2">
      <c r="A64" s="34" t="s">
        <v>136</v>
      </c>
      <c r="B64" s="42" t="s">
        <v>137</v>
      </c>
      <c r="C64" s="24" t="s">
        <v>123</v>
      </c>
      <c r="D64" s="53">
        <v>6785</v>
      </c>
      <c r="E64" s="53">
        <v>6937.5000000000009</v>
      </c>
      <c r="F64" s="30"/>
    </row>
    <row r="65" spans="1:6" s="16" customFormat="1" ht="25.5" x14ac:dyDescent="0.2">
      <c r="A65" s="34" t="s">
        <v>138</v>
      </c>
      <c r="B65" s="42" t="s">
        <v>139</v>
      </c>
      <c r="C65" s="24" t="s">
        <v>123</v>
      </c>
      <c r="D65" s="53">
        <v>14824.739999999998</v>
      </c>
      <c r="E65" s="53">
        <v>15073.5</v>
      </c>
      <c r="F65" s="30"/>
    </row>
    <row r="66" spans="1:6" s="16" customFormat="1" ht="25.5" x14ac:dyDescent="0.2">
      <c r="A66" s="34" t="s">
        <v>140</v>
      </c>
      <c r="B66" s="42" t="s">
        <v>141</v>
      </c>
      <c r="C66" s="24" t="s">
        <v>123</v>
      </c>
      <c r="D66" s="53">
        <v>0</v>
      </c>
      <c r="E66" s="53">
        <v>0</v>
      </c>
      <c r="F66" s="30"/>
    </row>
    <row r="67" spans="1:6" s="16" customFormat="1" ht="21" customHeight="1" x14ac:dyDescent="0.2">
      <c r="A67" s="34" t="s">
        <v>142</v>
      </c>
      <c r="B67" s="23" t="s">
        <v>143</v>
      </c>
      <c r="C67" s="24" t="s">
        <v>144</v>
      </c>
      <c r="D67" s="51">
        <f>SUM(D68:D71)</f>
        <v>20400.95</v>
      </c>
      <c r="E67" s="51">
        <f>SUM(E68:E71)</f>
        <v>20547.277999999998</v>
      </c>
      <c r="F67" s="59"/>
    </row>
    <row r="68" spans="1:6" s="16" customFormat="1" ht="15" customHeight="1" x14ac:dyDescent="0.2">
      <c r="A68" s="34" t="s">
        <v>145</v>
      </c>
      <c r="B68" s="42" t="s">
        <v>146</v>
      </c>
      <c r="C68" s="24" t="s">
        <v>144</v>
      </c>
      <c r="D68" s="53">
        <v>2177.16</v>
      </c>
      <c r="E68" s="53">
        <v>2188.7100000000005</v>
      </c>
      <c r="F68" s="60"/>
    </row>
    <row r="69" spans="1:6" s="16" customFormat="1" ht="15" customHeight="1" x14ac:dyDescent="0.2">
      <c r="A69" s="34" t="s">
        <v>147</v>
      </c>
      <c r="B69" s="42" t="s">
        <v>148</v>
      </c>
      <c r="C69" s="24" t="s">
        <v>144</v>
      </c>
      <c r="D69" s="53">
        <v>1943.97</v>
      </c>
      <c r="E69" s="53">
        <v>1929.8869999999999</v>
      </c>
      <c r="F69" s="60"/>
    </row>
    <row r="70" spans="1:6" s="16" customFormat="1" ht="15" customHeight="1" x14ac:dyDescent="0.2">
      <c r="A70" s="34" t="s">
        <v>149</v>
      </c>
      <c r="B70" s="42" t="s">
        <v>150</v>
      </c>
      <c r="C70" s="24" t="s">
        <v>144</v>
      </c>
      <c r="D70" s="53">
        <f>14459.48-D69</f>
        <v>12515.51</v>
      </c>
      <c r="E70" s="53">
        <f>14581.039-E69</f>
        <v>12651.152</v>
      </c>
      <c r="F70" s="60"/>
    </row>
    <row r="71" spans="1:6" s="16" customFormat="1" ht="15" customHeight="1" x14ac:dyDescent="0.2">
      <c r="A71" s="34" t="s">
        <v>151</v>
      </c>
      <c r="B71" s="42" t="s">
        <v>152</v>
      </c>
      <c r="C71" s="24" t="s">
        <v>144</v>
      </c>
      <c r="D71" s="53">
        <v>3764.31</v>
      </c>
      <c r="E71" s="53">
        <v>3777.5289999999995</v>
      </c>
      <c r="F71" s="60"/>
    </row>
    <row r="72" spans="1:6" s="16" customFormat="1" ht="15" customHeight="1" x14ac:dyDescent="0.2">
      <c r="A72" s="34" t="s">
        <v>153</v>
      </c>
      <c r="B72" s="23" t="s">
        <v>154</v>
      </c>
      <c r="C72" s="24" t="s">
        <v>94</v>
      </c>
      <c r="D72" s="61">
        <f>(99.47+100.67)/D67</f>
        <v>9.8103274602408218E-3</v>
      </c>
      <c r="E72" s="61">
        <f>(100.082+100.662)/E67</f>
        <v>9.7698585671542482E-3</v>
      </c>
      <c r="F72" s="62"/>
    </row>
    <row r="73" spans="1:6" s="16" customFormat="1" ht="24.75" customHeight="1" x14ac:dyDescent="0.2">
      <c r="A73" s="34" t="s">
        <v>155</v>
      </c>
      <c r="B73" s="23" t="s">
        <v>156</v>
      </c>
      <c r="C73" s="24" t="s">
        <v>21</v>
      </c>
      <c r="D73" s="53">
        <v>1424813.6045800003</v>
      </c>
      <c r="E73" s="53">
        <v>1523099.0818200002</v>
      </c>
      <c r="F73" s="59"/>
    </row>
    <row r="74" spans="1:6" s="16" customFormat="1" ht="18" customHeight="1" x14ac:dyDescent="0.2">
      <c r="A74" s="34" t="s">
        <v>157</v>
      </c>
      <c r="B74" s="23" t="s">
        <v>158</v>
      </c>
      <c r="C74" s="24" t="s">
        <v>21</v>
      </c>
      <c r="D74" s="63">
        <v>1367406.0548400003</v>
      </c>
      <c r="E74" s="63">
        <v>1466206.8396000003</v>
      </c>
      <c r="F74" s="59"/>
    </row>
    <row r="75" spans="1:6" s="16" customFormat="1" ht="37.5" customHeight="1" x14ac:dyDescent="0.2">
      <c r="A75" s="34" t="s">
        <v>159</v>
      </c>
      <c r="B75" s="23" t="s">
        <v>160</v>
      </c>
      <c r="C75" s="24" t="s">
        <v>94</v>
      </c>
      <c r="D75" s="30" t="s">
        <v>161</v>
      </c>
      <c r="E75" s="53" t="s">
        <v>18</v>
      </c>
      <c r="F75" s="64" t="s">
        <v>162</v>
      </c>
    </row>
    <row r="76" spans="1:6" ht="3.75" customHeight="1" x14ac:dyDescent="0.25">
      <c r="D76" s="65"/>
    </row>
    <row r="77" spans="1:6" s="66" customFormat="1" ht="12" x14ac:dyDescent="0.2">
      <c r="A77" s="66" t="s">
        <v>163</v>
      </c>
    </row>
    <row r="78" spans="1:6" s="66" customFormat="1" ht="4.5" customHeight="1" x14ac:dyDescent="0.2"/>
    <row r="79" spans="1:6" s="66" customFormat="1" ht="26.25" customHeight="1" x14ac:dyDescent="0.2">
      <c r="A79" s="67" t="s">
        <v>164</v>
      </c>
      <c r="B79" s="68"/>
      <c r="C79" s="68"/>
      <c r="D79" s="68"/>
      <c r="E79" s="68"/>
      <c r="F79" s="68"/>
    </row>
    <row r="80" spans="1:6" s="66" customFormat="1" ht="14.25" customHeight="1" x14ac:dyDescent="0.2">
      <c r="A80" s="67" t="s">
        <v>165</v>
      </c>
      <c r="B80" s="68"/>
      <c r="C80" s="68"/>
      <c r="D80" s="68"/>
      <c r="E80" s="68"/>
      <c r="F80" s="68"/>
    </row>
    <row r="81" spans="1:6" s="66" customFormat="1" ht="14.25" customHeight="1" x14ac:dyDescent="0.2">
      <c r="A81" s="67" t="s">
        <v>166</v>
      </c>
      <c r="B81" s="68"/>
      <c r="C81" s="68"/>
      <c r="D81" s="68"/>
      <c r="E81" s="68"/>
      <c r="F81" s="68"/>
    </row>
    <row r="82" spans="1:6" s="66" customFormat="1" ht="15.75" customHeight="1" x14ac:dyDescent="0.2">
      <c r="A82" s="67" t="s">
        <v>167</v>
      </c>
      <c r="B82" s="68"/>
      <c r="C82" s="68"/>
      <c r="D82" s="68"/>
      <c r="E82" s="68"/>
      <c r="F82" s="68"/>
    </row>
    <row r="83" spans="1:6" s="66" customFormat="1" ht="14.25" customHeight="1" x14ac:dyDescent="0.2">
      <c r="A83" s="67" t="s">
        <v>168</v>
      </c>
      <c r="B83" s="68"/>
      <c r="C83" s="68"/>
      <c r="D83" s="68"/>
      <c r="E83" s="68"/>
      <c r="F83" s="68"/>
    </row>
    <row r="84" spans="1:6" s="1" customFormat="1" ht="24.75" customHeight="1" x14ac:dyDescent="0.2">
      <c r="A84" s="69"/>
      <c r="B84" s="70"/>
      <c r="C84" s="70"/>
      <c r="D84" s="70"/>
      <c r="E84" s="70"/>
      <c r="F84" s="70"/>
    </row>
    <row r="86" spans="1:6" ht="15" customHeight="1" x14ac:dyDescent="0.25">
      <c r="D86" s="1"/>
      <c r="E86" s="71"/>
      <c r="F86" s="71"/>
    </row>
    <row r="87" spans="1:6" ht="15" customHeight="1" x14ac:dyDescent="0.25">
      <c r="E87" s="6"/>
    </row>
  </sheetData>
  <mergeCells count="10">
    <mergeCell ref="A80:F80"/>
    <mergeCell ref="A81:F81"/>
    <mergeCell ref="A82:F82"/>
    <mergeCell ref="A83:F83"/>
    <mergeCell ref="A13:A14"/>
    <mergeCell ref="B13:B14"/>
    <mergeCell ref="C13:C14"/>
    <mergeCell ref="D13:E13"/>
    <mergeCell ref="F13:F14"/>
    <mergeCell ref="A79:F79"/>
  </mergeCells>
  <printOptions horizontalCentered="1"/>
  <pageMargins left="0.59055118110236227" right="0.11811023622047245" top="0.59055118110236227" bottom="0.39370078740157483" header="0.19685039370078741" footer="0.19685039370078741"/>
  <pageSetup paperSize="8" scale="83" fitToHeight="0" orientation="portrait" blackAndWhite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2"/>
  <sheetViews>
    <sheetView view="pageBreakPreview" zoomScaleNormal="100" zoomScaleSheetLayoutView="100" workbookViewId="0">
      <selection activeCell="G1" sqref="G1:H65536"/>
    </sheetView>
  </sheetViews>
  <sheetFormatPr defaultColWidth="0" defaultRowHeight="14.25" x14ac:dyDescent="0.2"/>
  <cols>
    <col min="1" max="1" width="13.5703125" style="72" customWidth="1"/>
    <col min="2" max="2" width="58.42578125" style="72" customWidth="1"/>
    <col min="3" max="3" width="13.5703125" style="73" customWidth="1"/>
    <col min="4" max="4" width="17.7109375" customWidth="1"/>
    <col min="5" max="5" width="16.42578125" customWidth="1"/>
    <col min="6" max="6" width="65" customWidth="1"/>
    <col min="7" max="7" width="15.5703125" style="75" hidden="1" customWidth="1"/>
    <col min="8" max="8" width="13.85546875" style="75" hidden="1" customWidth="1"/>
    <col min="9" max="9" width="41.42578125" customWidth="1"/>
    <col min="10" max="11" width="9.140625" customWidth="1"/>
    <col min="12" max="12" width="13.5703125" customWidth="1"/>
    <col min="13" max="19" width="9.140625" customWidth="1"/>
    <col min="20" max="20" width="26.140625" customWidth="1"/>
    <col min="21" max="23" width="9.140625" customWidth="1"/>
    <col min="24" max="24" width="33.42578125" customWidth="1"/>
    <col min="25" max="25" width="24.85546875" customWidth="1"/>
    <col min="26" max="26" width="9.140625" customWidth="1"/>
    <col min="27" max="27" width="17.7109375" customWidth="1"/>
    <col min="28" max="56" width="9.140625" customWidth="1"/>
    <col min="57" max="57" width="13.7109375" customWidth="1"/>
    <col min="58" max="59" width="12.7109375" customWidth="1"/>
    <col min="60" max="234" width="9.140625" customWidth="1"/>
    <col min="235" max="235" width="11.85546875" customWidth="1"/>
    <col min="236" max="236" width="45.140625" customWidth="1"/>
    <col min="237" max="237" width="13.5703125" customWidth="1"/>
    <col min="238" max="238" width="19.28515625" customWidth="1"/>
    <col min="239" max="239" width="18.85546875" customWidth="1"/>
    <col min="240" max="240" width="18.5703125" customWidth="1"/>
    <col min="241" max="241" width="15.140625" customWidth="1"/>
    <col min="242" max="242" width="17" customWidth="1"/>
    <col min="243" max="243" width="19.7109375" customWidth="1"/>
    <col min="244" max="244" width="16.42578125" customWidth="1"/>
    <col min="245" max="245" width="4.140625" customWidth="1"/>
  </cols>
  <sheetData>
    <row r="1" spans="1:247" x14ac:dyDescent="0.2">
      <c r="D1" s="74"/>
      <c r="E1" s="74"/>
    </row>
    <row r="2" spans="1:247" ht="21" thickBot="1" x14ac:dyDescent="0.35">
      <c r="A2" s="76" t="s">
        <v>169</v>
      </c>
      <c r="B2" s="76"/>
      <c r="C2" s="76"/>
      <c r="D2" s="77"/>
      <c r="E2" s="77"/>
      <c r="F2" s="78"/>
      <c r="G2" s="79"/>
      <c r="H2" s="79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</row>
    <row r="3" spans="1:247" s="88" customFormat="1" ht="15.75" x14ac:dyDescent="0.2">
      <c r="A3" s="80" t="s">
        <v>170</v>
      </c>
      <c r="B3" s="81" t="s">
        <v>171</v>
      </c>
      <c r="C3" s="82" t="s">
        <v>172</v>
      </c>
      <c r="D3" s="80" t="s">
        <v>173</v>
      </c>
      <c r="E3" s="83"/>
      <c r="F3" s="84" t="s">
        <v>174</v>
      </c>
      <c r="G3" s="85" t="s">
        <v>175</v>
      </c>
      <c r="H3" s="86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</row>
    <row r="4" spans="1:247" s="88" customFormat="1" ht="15.75" x14ac:dyDescent="0.2">
      <c r="A4" s="80"/>
      <c r="B4" s="81"/>
      <c r="C4" s="82"/>
      <c r="D4" s="80" t="s">
        <v>176</v>
      </c>
      <c r="E4" s="82" t="s">
        <v>15</v>
      </c>
      <c r="F4" s="89"/>
      <c r="G4" s="9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</row>
    <row r="5" spans="1:247" s="88" customFormat="1" ht="15.75" x14ac:dyDescent="0.2">
      <c r="A5" s="80"/>
      <c r="B5" s="81"/>
      <c r="C5" s="82"/>
      <c r="D5" s="80"/>
      <c r="E5" s="82"/>
      <c r="F5" s="91"/>
      <c r="G5" s="90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</row>
    <row r="6" spans="1:247" s="88" customFormat="1" ht="18.75" x14ac:dyDescent="0.3">
      <c r="A6" s="92">
        <v>1</v>
      </c>
      <c r="B6" s="92">
        <v>2</v>
      </c>
      <c r="C6" s="93">
        <v>3</v>
      </c>
      <c r="D6" s="92">
        <f>C6+1</f>
        <v>4</v>
      </c>
      <c r="E6" s="92">
        <f>D6+1</f>
        <v>5</v>
      </c>
      <c r="F6" s="92">
        <v>6</v>
      </c>
      <c r="G6" s="94"/>
      <c r="H6" s="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</row>
    <row r="7" spans="1:247" s="88" customFormat="1" ht="18.75" x14ac:dyDescent="0.3">
      <c r="A7" s="93" t="s">
        <v>49</v>
      </c>
      <c r="B7" s="92" t="s">
        <v>177</v>
      </c>
      <c r="C7" s="93" t="s">
        <v>21</v>
      </c>
      <c r="D7" s="96">
        <f>SUM(D8:D20)</f>
        <v>126358.7539913003</v>
      </c>
      <c r="E7" s="96">
        <f>SUM(E8:E20)</f>
        <v>162319.99085999999</v>
      </c>
      <c r="F7" s="97"/>
      <c r="G7" s="98">
        <f t="shared" ref="G7:G19" si="0">E7-D7</f>
        <v>35961.236868699692</v>
      </c>
      <c r="H7" s="99">
        <f>E7/D7-1</f>
        <v>0.28459632382237321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</row>
    <row r="8" spans="1:247" s="88" customFormat="1" ht="38.25" x14ac:dyDescent="0.3">
      <c r="A8" s="100" t="s">
        <v>178</v>
      </c>
      <c r="B8" s="101" t="s">
        <v>179</v>
      </c>
      <c r="C8" s="102" t="s">
        <v>180</v>
      </c>
      <c r="D8" s="103">
        <v>16381.578058579689</v>
      </c>
      <c r="E8" s="103">
        <v>7409.558</v>
      </c>
      <c r="F8" s="104" t="s">
        <v>181</v>
      </c>
      <c r="G8" s="105">
        <f t="shared" si="0"/>
        <v>-8972.0200585796883</v>
      </c>
      <c r="H8" s="106">
        <f t="shared" ref="H8:H19" si="1">E8/D8-1</f>
        <v>-0.54768960758824348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</row>
    <row r="9" spans="1:247" s="88" customFormat="1" ht="18.75" customHeight="1" x14ac:dyDescent="0.3">
      <c r="A9" s="100" t="s">
        <v>182</v>
      </c>
      <c r="B9" s="101" t="s">
        <v>183</v>
      </c>
      <c r="C9" s="102" t="s">
        <v>180</v>
      </c>
      <c r="D9" s="103">
        <v>6057.6839159773299</v>
      </c>
      <c r="E9" s="103">
        <v>5424.1390000000001</v>
      </c>
      <c r="F9" s="104" t="s">
        <v>184</v>
      </c>
      <c r="G9" s="98">
        <f t="shared" si="0"/>
        <v>-633.54491597732977</v>
      </c>
      <c r="H9" s="99">
        <f t="shared" si="1"/>
        <v>-0.10458533736075848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08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</row>
    <row r="10" spans="1:247" s="88" customFormat="1" ht="18.75" customHeight="1" x14ac:dyDescent="0.3">
      <c r="A10" s="100" t="s">
        <v>185</v>
      </c>
      <c r="B10" s="101" t="s">
        <v>186</v>
      </c>
      <c r="C10" s="102" t="s">
        <v>180</v>
      </c>
      <c r="D10" s="103">
        <v>10672.820729349691</v>
      </c>
      <c r="E10" s="103">
        <v>9974.1239999999998</v>
      </c>
      <c r="F10" s="104"/>
      <c r="G10" s="105">
        <f t="shared" si="0"/>
        <v>-698.69672934969094</v>
      </c>
      <c r="H10" s="106">
        <f t="shared" si="1"/>
        <v>-6.54650487502626E-2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</row>
    <row r="11" spans="1:247" s="88" customFormat="1" ht="38.25" customHeight="1" x14ac:dyDescent="0.3">
      <c r="A11" s="100" t="s">
        <v>187</v>
      </c>
      <c r="B11" s="101" t="s">
        <v>188</v>
      </c>
      <c r="C11" s="102" t="s">
        <v>180</v>
      </c>
      <c r="D11" s="103">
        <v>2777.3417511161424</v>
      </c>
      <c r="E11" s="103">
        <v>2431.067</v>
      </c>
      <c r="F11" s="104" t="s">
        <v>189</v>
      </c>
      <c r="G11" s="105">
        <f t="shared" si="0"/>
        <v>-346.2747511161424</v>
      </c>
      <c r="H11" s="106">
        <f>E11/D11-1</f>
        <v>-0.12467848113289748</v>
      </c>
      <c r="I11" s="109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</row>
    <row r="12" spans="1:247" s="88" customFormat="1" ht="58.5" customHeight="1" x14ac:dyDescent="0.3">
      <c r="A12" s="110" t="s">
        <v>190</v>
      </c>
      <c r="B12" s="111" t="s">
        <v>191</v>
      </c>
      <c r="C12" s="102" t="s">
        <v>180</v>
      </c>
      <c r="D12" s="103">
        <v>18028.499957503787</v>
      </c>
      <c r="E12" s="103">
        <v>16664.760000000002</v>
      </c>
      <c r="F12" s="112"/>
      <c r="G12" s="105">
        <f t="shared" si="0"/>
        <v>-1363.7399575037853</v>
      </c>
      <c r="H12" s="106">
        <f>E12/D12-1</f>
        <v>-7.5643562177571622E-2</v>
      </c>
      <c r="BD12" s="107"/>
    </row>
    <row r="13" spans="1:247" s="88" customFormat="1" ht="50.25" customHeight="1" x14ac:dyDescent="0.3">
      <c r="A13" s="100" t="s">
        <v>192</v>
      </c>
      <c r="B13" s="101" t="s">
        <v>193</v>
      </c>
      <c r="C13" s="102" t="s">
        <v>180</v>
      </c>
      <c r="D13" s="103">
        <v>7357.7523382425215</v>
      </c>
      <c r="E13" s="103">
        <v>7398.1369999999988</v>
      </c>
      <c r="F13" s="112"/>
      <c r="G13" s="105">
        <f t="shared" si="0"/>
        <v>40.384661757477261</v>
      </c>
      <c r="H13" s="106">
        <f t="shared" si="1"/>
        <v>5.4887226289983548E-3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</row>
    <row r="14" spans="1:247" s="88" customFormat="1" ht="63.75" x14ac:dyDescent="0.3">
      <c r="A14" s="100" t="s">
        <v>194</v>
      </c>
      <c r="B14" s="101" t="s">
        <v>195</v>
      </c>
      <c r="C14" s="102" t="s">
        <v>180</v>
      </c>
      <c r="D14" s="103">
        <v>1088.0406037069238</v>
      </c>
      <c r="E14" s="103">
        <v>6654.2370000000001</v>
      </c>
      <c r="F14" s="113" t="s">
        <v>196</v>
      </c>
      <c r="G14" s="105">
        <f t="shared" si="0"/>
        <v>5566.1963962930768</v>
      </c>
      <c r="H14" s="106">
        <f t="shared" si="1"/>
        <v>5.1157984153617075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</row>
    <row r="15" spans="1:247" s="88" customFormat="1" ht="18.75" x14ac:dyDescent="0.3">
      <c r="A15" s="100" t="s">
        <v>197</v>
      </c>
      <c r="B15" s="101" t="s">
        <v>198</v>
      </c>
      <c r="C15" s="102" t="s">
        <v>180</v>
      </c>
      <c r="D15" s="103">
        <v>5342.6947307073215</v>
      </c>
      <c r="E15" s="103">
        <v>13708.543000000001</v>
      </c>
      <c r="F15" s="114" t="s">
        <v>199</v>
      </c>
      <c r="G15" s="105">
        <f t="shared" si="0"/>
        <v>8365.8482692926809</v>
      </c>
      <c r="H15" s="99">
        <f t="shared" si="1"/>
        <v>1.5658480768533676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</row>
    <row r="16" spans="1:247" s="88" customFormat="1" ht="108" customHeight="1" x14ac:dyDescent="0.3">
      <c r="A16" s="100" t="s">
        <v>200</v>
      </c>
      <c r="B16" s="101" t="s">
        <v>201</v>
      </c>
      <c r="C16" s="102" t="s">
        <v>180</v>
      </c>
      <c r="D16" s="103">
        <v>5482.0686124251542</v>
      </c>
      <c r="E16" s="103">
        <v>37899.228999999999</v>
      </c>
      <c r="F16" s="113" t="s">
        <v>202</v>
      </c>
      <c r="G16" s="105">
        <f t="shared" si="0"/>
        <v>32417.160387574844</v>
      </c>
      <c r="H16" s="99">
        <f t="shared" si="1"/>
        <v>5.9133080374260691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</row>
    <row r="17" spans="1:247" s="88" customFormat="1" ht="38.25" x14ac:dyDescent="0.3">
      <c r="A17" s="100" t="s">
        <v>203</v>
      </c>
      <c r="B17" s="101" t="s">
        <v>204</v>
      </c>
      <c r="C17" s="102" t="s">
        <v>180</v>
      </c>
      <c r="D17" s="103">
        <v>42727.63252924032</v>
      </c>
      <c r="E17" s="103">
        <v>43004.936860000002</v>
      </c>
      <c r="F17" s="113" t="s">
        <v>205</v>
      </c>
      <c r="G17" s="105">
        <f t="shared" si="0"/>
        <v>277.30433075968176</v>
      </c>
      <c r="H17" s="99">
        <f t="shared" si="1"/>
        <v>6.4900467061896894E-3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</row>
    <row r="18" spans="1:247" s="88" customFormat="1" ht="18.75" x14ac:dyDescent="0.3">
      <c r="A18" s="100" t="s">
        <v>206</v>
      </c>
      <c r="B18" s="101" t="s">
        <v>207</v>
      </c>
      <c r="C18" s="102" t="s">
        <v>180</v>
      </c>
      <c r="D18" s="103">
        <v>6562.4345847341219</v>
      </c>
      <c r="E18" s="103">
        <v>4711.598</v>
      </c>
      <c r="F18" s="115"/>
      <c r="G18" s="105">
        <f t="shared" si="0"/>
        <v>-1850.836584734122</v>
      </c>
      <c r="H18" s="106">
        <f t="shared" si="1"/>
        <v>-0.28203505282012786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</row>
    <row r="19" spans="1:247" s="88" customFormat="1" ht="41.25" customHeight="1" x14ac:dyDescent="0.3">
      <c r="A19" s="100" t="s">
        <v>208</v>
      </c>
      <c r="B19" s="101" t="s">
        <v>209</v>
      </c>
      <c r="C19" s="102" t="s">
        <v>180</v>
      </c>
      <c r="D19" s="103">
        <v>1994.8188614703222</v>
      </c>
      <c r="E19" s="103">
        <v>3318.2460000000001</v>
      </c>
      <c r="F19" s="104" t="s">
        <v>210</v>
      </c>
      <c r="G19" s="105">
        <f t="shared" si="0"/>
        <v>1323.4271385296779</v>
      </c>
      <c r="H19" s="106">
        <f t="shared" si="1"/>
        <v>0.66343223642582694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</row>
    <row r="20" spans="1:247" s="88" customFormat="1" ht="45" x14ac:dyDescent="0.3">
      <c r="A20" s="100" t="s">
        <v>211</v>
      </c>
      <c r="B20" s="101" t="s">
        <v>212</v>
      </c>
      <c r="C20" s="102" t="s">
        <v>180</v>
      </c>
      <c r="D20" s="103">
        <f>стр.1_3!D28-SUM(D8:D19)</f>
        <v>1885.3873182469833</v>
      </c>
      <c r="E20" s="103">
        <f>стр.1_3!E28-SUM(E8:E19)</f>
        <v>3721.4159999999683</v>
      </c>
      <c r="F20" s="116" t="s">
        <v>213</v>
      </c>
      <c r="G20" s="105">
        <f>E20-D20</f>
        <v>1836.028681752985</v>
      </c>
      <c r="H20" s="106">
        <f>E20/D20-1</f>
        <v>0.97382042617116382</v>
      </c>
      <c r="I20" s="11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18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</row>
    <row r="21" spans="1:247" s="127" customFormat="1" ht="15.75" hidden="1" x14ac:dyDescent="0.25">
      <c r="A21" s="119" t="s">
        <v>214</v>
      </c>
      <c r="B21" s="120" t="s">
        <v>215</v>
      </c>
      <c r="C21" s="121" t="s">
        <v>180</v>
      </c>
      <c r="D21" s="122">
        <v>1455.9219164628091</v>
      </c>
      <c r="E21" s="122">
        <v>1996.7440000000001</v>
      </c>
      <c r="F21" s="123"/>
      <c r="G21" s="124">
        <f>E21-D21</f>
        <v>540.82208353719102</v>
      </c>
      <c r="H21" s="125">
        <f>E21/D21-1</f>
        <v>0.37146365984456708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</row>
    <row r="22" spans="1:247" s="127" customFormat="1" ht="18" hidden="1" customHeight="1" x14ac:dyDescent="0.25">
      <c r="A22" s="119" t="s">
        <v>216</v>
      </c>
      <c r="B22" s="120" t="s">
        <v>217</v>
      </c>
      <c r="C22" s="121" t="s">
        <v>180</v>
      </c>
      <c r="D22" s="122">
        <v>344.70825135316858</v>
      </c>
      <c r="E22" s="122">
        <v>220</v>
      </c>
      <c r="F22" s="123"/>
      <c r="G22" s="124">
        <f>E22-D22</f>
        <v>-124.70825135316858</v>
      </c>
      <c r="H22" s="125">
        <f>E22/D22-1</f>
        <v>-0.36177913021698904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</row>
    <row r="23" spans="1:247" s="127" customFormat="1" ht="30" hidden="1" customHeight="1" x14ac:dyDescent="0.25">
      <c r="A23" s="119" t="s">
        <v>218</v>
      </c>
      <c r="B23" s="120" t="s">
        <v>219</v>
      </c>
      <c r="C23" s="121" t="s">
        <v>180</v>
      </c>
      <c r="D23" s="122">
        <v>36.244618525499568</v>
      </c>
      <c r="E23" s="122">
        <v>60.296999999999997</v>
      </c>
      <c r="F23" s="123" t="s">
        <v>34</v>
      </c>
      <c r="G23" s="124">
        <f>E23-D23</f>
        <v>24.052381474500429</v>
      </c>
      <c r="H23" s="125">
        <f>E23/D23-1</f>
        <v>0.66361248794986194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</row>
    <row r="24" spans="1:247" s="127" customFormat="1" ht="15.75" hidden="1" x14ac:dyDescent="0.25">
      <c r="A24" s="128" t="s">
        <v>220</v>
      </c>
      <c r="B24" s="120" t="s">
        <v>221</v>
      </c>
      <c r="C24" s="121" t="s">
        <v>180</v>
      </c>
      <c r="D24" s="122">
        <v>0</v>
      </c>
      <c r="E24" s="122">
        <v>141.20499999999998</v>
      </c>
      <c r="F24" s="123"/>
      <c r="G24" s="124">
        <f>E24-D24</f>
        <v>141.20499999999998</v>
      </c>
      <c r="H24" s="125" t="e">
        <f>E24/D24-1</f>
        <v>#DIV/0!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</row>
    <row r="25" spans="1:247" ht="18.75" x14ac:dyDescent="0.3">
      <c r="A25" s="129"/>
      <c r="B25" s="129"/>
      <c r="C25" s="130"/>
      <c r="D25" s="131"/>
      <c r="E25" s="131"/>
      <c r="F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ht="21" thickBot="1" x14ac:dyDescent="0.35">
      <c r="A26" s="76" t="s">
        <v>222</v>
      </c>
      <c r="B26" s="76"/>
      <c r="C26" s="76"/>
      <c r="D26" s="133"/>
      <c r="E26" s="134"/>
      <c r="F26" s="78"/>
      <c r="G26" s="79"/>
      <c r="H26" s="79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</row>
    <row r="27" spans="1:247" ht="10.5" customHeight="1" x14ac:dyDescent="0.2">
      <c r="A27" s="80" t="s">
        <v>170</v>
      </c>
      <c r="B27" s="81" t="s">
        <v>171</v>
      </c>
      <c r="C27" s="82" t="s">
        <v>172</v>
      </c>
      <c r="D27" s="135" t="str">
        <f>D3</f>
        <v>2021 год</v>
      </c>
      <c r="E27" s="136"/>
      <c r="F27" s="84" t="s">
        <v>174</v>
      </c>
      <c r="G27" s="137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</row>
    <row r="28" spans="1:247" ht="9.75" customHeight="1" x14ac:dyDescent="0.2">
      <c r="A28" s="80"/>
      <c r="B28" s="81"/>
      <c r="C28" s="82"/>
      <c r="D28" s="135" t="s">
        <v>176</v>
      </c>
      <c r="E28" s="81" t="s">
        <v>15</v>
      </c>
      <c r="F28" s="89"/>
      <c r="G28" s="138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</row>
    <row r="29" spans="1:247" ht="11.25" customHeight="1" x14ac:dyDescent="0.2">
      <c r="A29" s="80"/>
      <c r="B29" s="81"/>
      <c r="C29" s="82"/>
      <c r="D29" s="135"/>
      <c r="E29" s="81"/>
      <c r="F29" s="91"/>
      <c r="G29" s="138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</row>
    <row r="30" spans="1:247" s="88" customFormat="1" ht="12" customHeight="1" x14ac:dyDescent="0.3">
      <c r="A30" s="92">
        <v>1</v>
      </c>
      <c r="B30" s="92">
        <v>2</v>
      </c>
      <c r="C30" s="93">
        <v>3</v>
      </c>
      <c r="D30" s="93">
        <v>4</v>
      </c>
      <c r="E30" s="93">
        <v>5</v>
      </c>
      <c r="F30" s="93">
        <v>6</v>
      </c>
      <c r="G30" s="138"/>
      <c r="H30" s="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</row>
    <row r="31" spans="1:247" s="88" customFormat="1" ht="36" customHeight="1" x14ac:dyDescent="0.3">
      <c r="A31" s="139" t="str">
        <f>стр.1_3!A44</f>
        <v>1.2.12</v>
      </c>
      <c r="B31" s="140" t="str">
        <f>стр.1_3!B44</f>
        <v>прочие неподконтрольные расходы (с расшифровкой)</v>
      </c>
      <c r="C31" s="93" t="s">
        <v>21</v>
      </c>
      <c r="D31" s="141">
        <f>D32+D33+D34+D35</f>
        <v>119.64699999999999</v>
      </c>
      <c r="E31" s="141">
        <f>E32+E33+E34+E35</f>
        <v>331996.29583999998</v>
      </c>
      <c r="F31" s="113" t="s">
        <v>223</v>
      </c>
      <c r="G31" s="142"/>
      <c r="H31" s="5"/>
      <c r="I31" s="143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144"/>
      <c r="BF31" s="144"/>
      <c r="BG31" s="144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</row>
    <row r="32" spans="1:247" s="88" customFormat="1" ht="18.75" x14ac:dyDescent="0.3">
      <c r="A32" s="92" t="s">
        <v>224</v>
      </c>
      <c r="B32" s="101" t="s">
        <v>225</v>
      </c>
      <c r="C32" s="102" t="s">
        <v>180</v>
      </c>
      <c r="D32" s="141">
        <v>119.64699999999999</v>
      </c>
      <c r="E32" s="141">
        <v>117.77600000000001</v>
      </c>
      <c r="F32" s="104"/>
      <c r="G32" s="105">
        <f t="shared" ref="G32:G79" si="2">E32-D32</f>
        <v>-1.8709999999999809</v>
      </c>
      <c r="H32" s="106">
        <f t="shared" ref="H32:H79" si="3">E32/D32-1</f>
        <v>-1.5637667471812722E-2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45"/>
      <c r="Y32" s="145"/>
      <c r="Z32" s="95"/>
      <c r="AA32" s="144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144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</row>
    <row r="33" spans="1:247" s="88" customFormat="1" ht="18.75" x14ac:dyDescent="0.3">
      <c r="A33" s="92" t="s">
        <v>226</v>
      </c>
      <c r="B33" s="101" t="s">
        <v>227</v>
      </c>
      <c r="C33" s="102" t="s">
        <v>180</v>
      </c>
      <c r="D33" s="141">
        <v>0</v>
      </c>
      <c r="E33" s="141">
        <v>117614.05458</v>
      </c>
      <c r="F33" s="104" t="s">
        <v>228</v>
      </c>
      <c r="G33" s="105">
        <f t="shared" si="2"/>
        <v>117614.05458</v>
      </c>
      <c r="H33" s="106" t="e">
        <f t="shared" si="3"/>
        <v>#DIV/0!</v>
      </c>
      <c r="I33" s="95"/>
      <c r="J33" s="95"/>
      <c r="K33" s="95"/>
      <c r="L33" s="146"/>
      <c r="M33" s="147"/>
      <c r="N33" s="95"/>
      <c r="O33" s="95"/>
      <c r="P33" s="95"/>
      <c r="Q33" s="95"/>
      <c r="R33" s="95"/>
      <c r="S33" s="95"/>
      <c r="T33" s="146"/>
      <c r="U33" s="147"/>
      <c r="V33" s="95"/>
      <c r="W33" s="95"/>
      <c r="X33" s="148"/>
      <c r="Y33" s="148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144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</row>
    <row r="34" spans="1:247" s="88" customFormat="1" ht="57" customHeight="1" x14ac:dyDescent="0.3">
      <c r="A34" s="92" t="s">
        <v>229</v>
      </c>
      <c r="B34" s="101" t="s">
        <v>230</v>
      </c>
      <c r="C34" s="102" t="s">
        <v>180</v>
      </c>
      <c r="D34" s="141">
        <v>0</v>
      </c>
      <c r="E34" s="141">
        <v>70984.494079999989</v>
      </c>
      <c r="F34" s="114" t="s">
        <v>231</v>
      </c>
      <c r="G34" s="105">
        <f t="shared" si="2"/>
        <v>70984.494079999989</v>
      </c>
      <c r="H34" s="106" t="e">
        <f t="shared" si="3"/>
        <v>#DIV/0!</v>
      </c>
      <c r="I34" s="95"/>
      <c r="J34" s="95"/>
      <c r="K34" s="95"/>
      <c r="L34" s="146"/>
      <c r="M34" s="147"/>
      <c r="N34" s="95"/>
      <c r="O34" s="95"/>
      <c r="P34" s="95"/>
      <c r="Q34" s="95"/>
      <c r="R34" s="95"/>
      <c r="S34" s="95"/>
      <c r="T34" s="146"/>
      <c r="U34" s="147"/>
      <c r="V34" s="95"/>
      <c r="W34" s="95"/>
      <c r="X34" s="148"/>
      <c r="Y34" s="148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144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</row>
    <row r="35" spans="1:247" s="88" customFormat="1" ht="37.5" x14ac:dyDescent="0.3">
      <c r="A35" s="92" t="s">
        <v>232</v>
      </c>
      <c r="B35" s="101" t="s">
        <v>233</v>
      </c>
      <c r="C35" s="102" t="s">
        <v>180</v>
      </c>
      <c r="D35" s="141">
        <f>D36+D37+D44+D45+D46+D50+D51+D52+D53+D61+D62+D63+D64+D65+D66+D67+D68+D69++D70+D78+D47+D48+D71</f>
        <v>0</v>
      </c>
      <c r="E35" s="141">
        <f>E36+E37+E44+E45+E46+E49+E50+E51+E52+E53+E61+E62+E63+E64+E65+E66+E67+E68+E69++E70+E78+E47+E48+E71</f>
        <v>143279.97117999999</v>
      </c>
      <c r="F35" s="149"/>
      <c r="G35" s="105">
        <f t="shared" si="2"/>
        <v>143279.97117999999</v>
      </c>
      <c r="H35" s="106" t="e">
        <f t="shared" si="3"/>
        <v>#DIV/0!</v>
      </c>
      <c r="I35" s="95"/>
      <c r="J35" s="95"/>
      <c r="K35" s="95"/>
      <c r="L35" s="146"/>
      <c r="M35" s="147"/>
      <c r="N35" s="95"/>
      <c r="O35" s="95"/>
      <c r="P35" s="95"/>
      <c r="Q35" s="95"/>
      <c r="R35" s="95"/>
      <c r="S35" s="95"/>
      <c r="T35" s="146"/>
      <c r="U35" s="147"/>
      <c r="V35" s="95"/>
      <c r="W35" s="95"/>
      <c r="X35" s="148"/>
      <c r="Y35" s="148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</row>
    <row r="36" spans="1:247" ht="13.5" customHeight="1" x14ac:dyDescent="0.3">
      <c r="A36" s="150" t="s">
        <v>234</v>
      </c>
      <c r="B36" s="151" t="s">
        <v>235</v>
      </c>
      <c r="C36" s="152" t="s">
        <v>180</v>
      </c>
      <c r="D36" s="153">
        <v>0</v>
      </c>
      <c r="E36" s="153">
        <v>7465.9649799999997</v>
      </c>
      <c r="F36" s="104" t="s">
        <v>228</v>
      </c>
      <c r="G36" s="105">
        <f t="shared" si="2"/>
        <v>7465.9649799999997</v>
      </c>
      <c r="H36" s="106" t="e">
        <f t="shared" si="3"/>
        <v>#DIV/0!</v>
      </c>
      <c r="I36" s="95"/>
      <c r="J36" s="95"/>
      <c r="K36" s="95"/>
      <c r="L36" s="154"/>
      <c r="M36" s="147"/>
      <c r="N36" s="95"/>
      <c r="O36" s="95"/>
      <c r="P36" s="95"/>
      <c r="Q36" s="95"/>
      <c r="R36" s="95"/>
      <c r="S36" s="95"/>
      <c r="T36" s="154"/>
      <c r="U36" s="147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</row>
    <row r="37" spans="1:247" ht="30.75" customHeight="1" x14ac:dyDescent="0.3">
      <c r="A37" s="150" t="s">
        <v>236</v>
      </c>
      <c r="B37" s="151" t="s">
        <v>237</v>
      </c>
      <c r="C37" s="152" t="s">
        <v>180</v>
      </c>
      <c r="D37" s="155">
        <f>SUM(D38:D43)</f>
        <v>0</v>
      </c>
      <c r="E37" s="155">
        <f>SUM(E38:E43)</f>
        <v>5302.7067200000001</v>
      </c>
      <c r="F37" s="114" t="s">
        <v>238</v>
      </c>
      <c r="G37" s="105">
        <f t="shared" si="2"/>
        <v>5302.7067200000001</v>
      </c>
      <c r="H37" s="106" t="e">
        <f t="shared" si="3"/>
        <v>#DIV/0!</v>
      </c>
      <c r="I37" s="95"/>
      <c r="J37" s="95"/>
      <c r="K37" s="95"/>
      <c r="L37" s="156"/>
      <c r="M37" s="157"/>
      <c r="N37" s="95"/>
      <c r="O37" s="95"/>
      <c r="P37" s="95"/>
      <c r="Q37" s="95"/>
      <c r="R37" s="95"/>
      <c r="S37" s="95"/>
      <c r="T37" s="158"/>
      <c r="U37" s="157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</row>
    <row r="38" spans="1:247" s="170" customFormat="1" ht="15" hidden="1" x14ac:dyDescent="0.25">
      <c r="A38" s="159" t="s">
        <v>239</v>
      </c>
      <c r="B38" s="160" t="s">
        <v>240</v>
      </c>
      <c r="C38" s="161" t="s">
        <v>180</v>
      </c>
      <c r="D38" s="162">
        <v>0</v>
      </c>
      <c r="E38" s="163">
        <v>430.85070999999999</v>
      </c>
      <c r="F38" s="164"/>
      <c r="G38" s="105">
        <f t="shared" si="2"/>
        <v>430.85070999999999</v>
      </c>
      <c r="H38" s="106" t="e">
        <f t="shared" si="3"/>
        <v>#DIV/0!</v>
      </c>
      <c r="I38" s="165"/>
      <c r="J38" s="165"/>
      <c r="K38" s="165"/>
      <c r="L38" s="166"/>
      <c r="M38" s="167"/>
      <c r="N38" s="165"/>
      <c r="O38" s="165"/>
      <c r="P38" s="165"/>
      <c r="Q38" s="165"/>
      <c r="R38" s="165"/>
      <c r="S38" s="165"/>
      <c r="T38" s="168"/>
      <c r="U38" s="169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  <c r="HJ38" s="165"/>
      <c r="HK38" s="165"/>
      <c r="HL38" s="165"/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/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5"/>
      <c r="IL38" s="165"/>
      <c r="IM38" s="165"/>
    </row>
    <row r="39" spans="1:247" s="170" customFormat="1" ht="15" hidden="1" x14ac:dyDescent="0.25">
      <c r="A39" s="159" t="s">
        <v>241</v>
      </c>
      <c r="B39" s="160" t="s">
        <v>242</v>
      </c>
      <c r="C39" s="161" t="s">
        <v>180</v>
      </c>
      <c r="D39" s="171">
        <v>0</v>
      </c>
      <c r="E39" s="163">
        <v>105.80303000000001</v>
      </c>
      <c r="F39" s="164"/>
      <c r="G39" s="105">
        <f t="shared" si="2"/>
        <v>105.80303000000001</v>
      </c>
      <c r="H39" s="106" t="e">
        <f t="shared" si="3"/>
        <v>#DIV/0!</v>
      </c>
      <c r="I39" s="165"/>
      <c r="J39" s="165"/>
      <c r="K39" s="165"/>
      <c r="L39" s="172"/>
      <c r="M39" s="167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/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5"/>
      <c r="IL39" s="165"/>
      <c r="IM39" s="165"/>
    </row>
    <row r="40" spans="1:247" s="170" customFormat="1" ht="25.5" hidden="1" x14ac:dyDescent="0.25">
      <c r="A40" s="159" t="s">
        <v>243</v>
      </c>
      <c r="B40" s="160" t="s">
        <v>244</v>
      </c>
      <c r="C40" s="161" t="s">
        <v>180</v>
      </c>
      <c r="D40" s="171">
        <v>0</v>
      </c>
      <c r="E40" s="163">
        <v>3501.91318</v>
      </c>
      <c r="F40" s="114"/>
      <c r="G40" s="105">
        <f t="shared" si="2"/>
        <v>3501.91318</v>
      </c>
      <c r="H40" s="106" t="e">
        <f t="shared" si="3"/>
        <v>#DIV/0!</v>
      </c>
    </row>
    <row r="41" spans="1:247" ht="18.75" hidden="1" x14ac:dyDescent="0.3">
      <c r="A41" s="159" t="s">
        <v>245</v>
      </c>
      <c r="B41" s="160" t="s">
        <v>246</v>
      </c>
      <c r="C41" s="161" t="s">
        <v>180</v>
      </c>
      <c r="D41" s="171">
        <v>0</v>
      </c>
      <c r="E41" s="163">
        <v>126.44817999999999</v>
      </c>
      <c r="F41" s="173"/>
      <c r="G41" s="105">
        <f t="shared" si="2"/>
        <v>126.44817999999999</v>
      </c>
      <c r="H41" s="106" t="e">
        <f t="shared" si="3"/>
        <v>#DIV/0!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</row>
    <row r="42" spans="1:247" ht="15" hidden="1" x14ac:dyDescent="0.25">
      <c r="A42" s="159" t="s">
        <v>247</v>
      </c>
      <c r="B42" s="160" t="s">
        <v>248</v>
      </c>
      <c r="C42" s="161" t="s">
        <v>180</v>
      </c>
      <c r="D42" s="171">
        <v>0</v>
      </c>
      <c r="E42" s="163">
        <v>1136.07483</v>
      </c>
      <c r="F42" s="174"/>
      <c r="G42" s="105">
        <f t="shared" si="2"/>
        <v>1136.07483</v>
      </c>
      <c r="H42" s="106" t="e">
        <f t="shared" si="3"/>
        <v>#DIV/0!</v>
      </c>
    </row>
    <row r="43" spans="1:247" ht="15" hidden="1" x14ac:dyDescent="0.25">
      <c r="A43" s="159" t="s">
        <v>249</v>
      </c>
      <c r="B43" s="160" t="s">
        <v>250</v>
      </c>
      <c r="C43" s="161" t="s">
        <v>180</v>
      </c>
      <c r="D43" s="163">
        <v>0</v>
      </c>
      <c r="E43" s="163">
        <v>1.6167899999999999</v>
      </c>
      <c r="F43" s="174"/>
      <c r="G43" s="105">
        <f t="shared" si="2"/>
        <v>1.6167899999999999</v>
      </c>
      <c r="H43" s="106" t="e">
        <f t="shared" si="3"/>
        <v>#DIV/0!</v>
      </c>
    </row>
    <row r="44" spans="1:247" ht="15" x14ac:dyDescent="0.25">
      <c r="A44" s="150" t="s">
        <v>251</v>
      </c>
      <c r="B44" s="151" t="s">
        <v>252</v>
      </c>
      <c r="C44" s="152" t="s">
        <v>180</v>
      </c>
      <c r="D44" s="153">
        <v>0</v>
      </c>
      <c r="E44" s="163">
        <v>10059.23467</v>
      </c>
      <c r="F44" s="104" t="s">
        <v>228</v>
      </c>
      <c r="G44" s="105">
        <f t="shared" si="2"/>
        <v>10059.23467</v>
      </c>
      <c r="H44" s="106" t="e">
        <f t="shared" si="3"/>
        <v>#DIV/0!</v>
      </c>
    </row>
    <row r="45" spans="1:247" ht="38.25" x14ac:dyDescent="0.25">
      <c r="A45" s="150" t="s">
        <v>253</v>
      </c>
      <c r="B45" s="151" t="s">
        <v>254</v>
      </c>
      <c r="C45" s="152" t="s">
        <v>180</v>
      </c>
      <c r="D45" s="155">
        <v>0</v>
      </c>
      <c r="E45" s="155">
        <v>14.325189999999999</v>
      </c>
      <c r="F45" s="114" t="s">
        <v>255</v>
      </c>
      <c r="G45" s="105">
        <f t="shared" si="2"/>
        <v>14.325189999999999</v>
      </c>
      <c r="H45" s="106" t="e">
        <f t="shared" si="3"/>
        <v>#DIV/0!</v>
      </c>
    </row>
    <row r="46" spans="1:247" ht="15" x14ac:dyDescent="0.25">
      <c r="A46" s="150" t="s">
        <v>256</v>
      </c>
      <c r="B46" s="151" t="s">
        <v>257</v>
      </c>
      <c r="C46" s="152" t="s">
        <v>180</v>
      </c>
      <c r="D46" s="153">
        <v>0</v>
      </c>
      <c r="E46" s="155">
        <v>0.84838999999999998</v>
      </c>
      <c r="F46" s="175" t="s">
        <v>228</v>
      </c>
      <c r="G46" s="105">
        <f t="shared" si="2"/>
        <v>0.84838999999999998</v>
      </c>
      <c r="H46" s="106" t="e">
        <f t="shared" si="3"/>
        <v>#DIV/0!</v>
      </c>
    </row>
    <row r="47" spans="1:247" ht="133.5" customHeight="1" x14ac:dyDescent="0.25">
      <c r="A47" s="150" t="s">
        <v>258</v>
      </c>
      <c r="B47" s="176" t="s">
        <v>259</v>
      </c>
      <c r="C47" s="152" t="s">
        <v>180</v>
      </c>
      <c r="D47" s="155">
        <v>0</v>
      </c>
      <c r="E47" s="155">
        <v>74546.424920000005</v>
      </c>
      <c r="F47" s="177" t="s">
        <v>260</v>
      </c>
      <c r="G47" s="105"/>
      <c r="H47" s="106"/>
    </row>
    <row r="48" spans="1:247" ht="47.25" customHeight="1" x14ac:dyDescent="0.25">
      <c r="A48" s="150" t="s">
        <v>261</v>
      </c>
      <c r="B48" s="176" t="s">
        <v>262</v>
      </c>
      <c r="C48" s="152" t="s">
        <v>180</v>
      </c>
      <c r="D48" s="155">
        <v>0</v>
      </c>
      <c r="E48" s="155">
        <v>15131.749</v>
      </c>
      <c r="F48" s="177" t="s">
        <v>263</v>
      </c>
      <c r="G48" s="105"/>
      <c r="H48" s="106"/>
    </row>
    <row r="49" spans="1:8" ht="24" customHeight="1" x14ac:dyDescent="0.25">
      <c r="A49" s="150" t="s">
        <v>264</v>
      </c>
      <c r="B49" s="176" t="s">
        <v>265</v>
      </c>
      <c r="C49" s="152" t="s">
        <v>180</v>
      </c>
      <c r="D49" s="155">
        <v>0</v>
      </c>
      <c r="E49" s="155">
        <v>1585.0988199999999</v>
      </c>
      <c r="F49" s="177" t="s">
        <v>266</v>
      </c>
      <c r="G49" s="105"/>
      <c r="H49" s="106"/>
    </row>
    <row r="50" spans="1:8" ht="25.5" x14ac:dyDescent="0.25">
      <c r="A50" s="150" t="s">
        <v>267</v>
      </c>
      <c r="B50" s="151" t="s">
        <v>268</v>
      </c>
      <c r="C50" s="152" t="s">
        <v>180</v>
      </c>
      <c r="D50" s="153">
        <v>0</v>
      </c>
      <c r="E50" s="155">
        <v>5044.6804000000002</v>
      </c>
      <c r="F50" s="178" t="s">
        <v>228</v>
      </c>
      <c r="G50" s="105">
        <f t="shared" si="2"/>
        <v>5044.6804000000002</v>
      </c>
      <c r="H50" s="106" t="e">
        <f t="shared" si="3"/>
        <v>#DIV/0!</v>
      </c>
    </row>
    <row r="51" spans="1:8" ht="25.5" x14ac:dyDescent="0.25">
      <c r="A51" s="150" t="s">
        <v>269</v>
      </c>
      <c r="B51" s="151" t="s">
        <v>270</v>
      </c>
      <c r="C51" s="152" t="s">
        <v>180</v>
      </c>
      <c r="D51" s="153">
        <v>0</v>
      </c>
      <c r="E51" s="155">
        <v>472.96105999999997</v>
      </c>
      <c r="F51" s="178"/>
      <c r="G51" s="105">
        <f t="shared" si="2"/>
        <v>472.96105999999997</v>
      </c>
      <c r="H51" s="106" t="e">
        <f t="shared" si="3"/>
        <v>#DIV/0!</v>
      </c>
    </row>
    <row r="52" spans="1:8" ht="15" x14ac:dyDescent="0.25">
      <c r="A52" s="150" t="s">
        <v>271</v>
      </c>
      <c r="B52" s="151" t="s">
        <v>272</v>
      </c>
      <c r="C52" s="152" t="s">
        <v>180</v>
      </c>
      <c r="D52" s="153">
        <v>0</v>
      </c>
      <c r="E52" s="155">
        <v>2471.8943100000001</v>
      </c>
      <c r="F52" s="179"/>
      <c r="G52" s="105">
        <f t="shared" si="2"/>
        <v>2471.8943100000001</v>
      </c>
      <c r="H52" s="106" t="e">
        <f t="shared" si="3"/>
        <v>#DIV/0!</v>
      </c>
    </row>
    <row r="53" spans="1:8" ht="36" customHeight="1" x14ac:dyDescent="0.25">
      <c r="A53" s="150" t="s">
        <v>273</v>
      </c>
      <c r="B53" s="151" t="s">
        <v>274</v>
      </c>
      <c r="C53" s="152" t="s">
        <v>180</v>
      </c>
      <c r="D53" s="155">
        <f>D54+D55+D56+D57+D58+D60</f>
        <v>0</v>
      </c>
      <c r="E53" s="155">
        <v>1096.1058700000001</v>
      </c>
      <c r="F53" s="180" t="s">
        <v>275</v>
      </c>
      <c r="G53" s="105">
        <f t="shared" si="2"/>
        <v>1096.1058700000001</v>
      </c>
      <c r="H53" s="106" t="e">
        <f t="shared" si="3"/>
        <v>#DIV/0!</v>
      </c>
    </row>
    <row r="54" spans="1:8" s="170" customFormat="1" ht="15" hidden="1" x14ac:dyDescent="0.25">
      <c r="A54" s="150" t="s">
        <v>276</v>
      </c>
      <c r="B54" s="160" t="s">
        <v>277</v>
      </c>
      <c r="C54" s="161" t="s">
        <v>180</v>
      </c>
      <c r="D54" s="171">
        <v>0</v>
      </c>
      <c r="E54" s="181">
        <v>871.45299</v>
      </c>
      <c r="F54" s="173"/>
      <c r="G54" s="105">
        <f t="shared" si="2"/>
        <v>871.45299</v>
      </c>
      <c r="H54" s="106" t="e">
        <f t="shared" si="3"/>
        <v>#DIV/0!</v>
      </c>
    </row>
    <row r="55" spans="1:8" s="170" customFormat="1" ht="25.5" hidden="1" x14ac:dyDescent="0.25">
      <c r="A55" s="150" t="s">
        <v>278</v>
      </c>
      <c r="B55" s="160" t="s">
        <v>279</v>
      </c>
      <c r="C55" s="161" t="s">
        <v>180</v>
      </c>
      <c r="D55" s="171">
        <v>0</v>
      </c>
      <c r="E55" s="181">
        <v>26.45</v>
      </c>
      <c r="F55" s="173"/>
      <c r="G55" s="105">
        <f t="shared" si="2"/>
        <v>26.45</v>
      </c>
      <c r="H55" s="106" t="e">
        <f t="shared" si="3"/>
        <v>#DIV/0!</v>
      </c>
    </row>
    <row r="56" spans="1:8" s="170" customFormat="1" ht="25.5" hidden="1" x14ac:dyDescent="0.25">
      <c r="A56" s="150" t="s">
        <v>280</v>
      </c>
      <c r="B56" s="160" t="s">
        <v>281</v>
      </c>
      <c r="C56" s="161" t="s">
        <v>180</v>
      </c>
      <c r="D56" s="171">
        <v>0</v>
      </c>
      <c r="E56" s="181">
        <v>0</v>
      </c>
      <c r="F56" s="173"/>
      <c r="G56" s="105">
        <f t="shared" si="2"/>
        <v>0</v>
      </c>
      <c r="H56" s="106" t="e">
        <f t="shared" si="3"/>
        <v>#DIV/0!</v>
      </c>
    </row>
    <row r="57" spans="1:8" s="170" customFormat="1" ht="25.5" hidden="1" x14ac:dyDescent="0.25">
      <c r="A57" s="150" t="s">
        <v>282</v>
      </c>
      <c r="B57" s="160" t="s">
        <v>283</v>
      </c>
      <c r="C57" s="161" t="s">
        <v>180</v>
      </c>
      <c r="D57" s="171">
        <v>0</v>
      </c>
      <c r="E57" s="181">
        <v>79.470089999999999</v>
      </c>
      <c r="F57" s="173"/>
      <c r="G57" s="105">
        <f t="shared" si="2"/>
        <v>79.470089999999999</v>
      </c>
      <c r="H57" s="106" t="e">
        <f t="shared" si="3"/>
        <v>#DIV/0!</v>
      </c>
    </row>
    <row r="58" spans="1:8" s="170" customFormat="1" ht="38.25" hidden="1" x14ac:dyDescent="0.25">
      <c r="A58" s="150" t="s">
        <v>284</v>
      </c>
      <c r="B58" s="160" t="s">
        <v>285</v>
      </c>
      <c r="C58" s="161" t="s">
        <v>180</v>
      </c>
      <c r="D58" s="171">
        <v>0</v>
      </c>
      <c r="E58" s="181">
        <v>8.7149099999999997</v>
      </c>
      <c r="F58" s="173"/>
      <c r="G58" s="105">
        <f t="shared" si="2"/>
        <v>8.7149099999999997</v>
      </c>
      <c r="H58" s="106" t="e">
        <f t="shared" si="3"/>
        <v>#DIV/0!</v>
      </c>
    </row>
    <row r="59" spans="1:8" s="170" customFormat="1" ht="28.5" hidden="1" customHeight="1" x14ac:dyDescent="0.25">
      <c r="A59" s="150" t="s">
        <v>286</v>
      </c>
      <c r="B59" s="160" t="s">
        <v>287</v>
      </c>
      <c r="C59" s="161" t="s">
        <v>180</v>
      </c>
      <c r="D59" s="171">
        <v>0</v>
      </c>
      <c r="E59" s="181">
        <v>0</v>
      </c>
      <c r="F59" s="173"/>
      <c r="G59" s="105">
        <f t="shared" si="2"/>
        <v>0</v>
      </c>
      <c r="H59" s="106" t="e">
        <f t="shared" si="3"/>
        <v>#DIV/0!</v>
      </c>
    </row>
    <row r="60" spans="1:8" s="170" customFormat="1" ht="38.25" hidden="1" x14ac:dyDescent="0.25">
      <c r="A60" s="150" t="s">
        <v>288</v>
      </c>
      <c r="B60" s="160" t="s">
        <v>289</v>
      </c>
      <c r="C60" s="161" t="s">
        <v>180</v>
      </c>
      <c r="D60" s="171">
        <v>0</v>
      </c>
      <c r="E60" s="181">
        <v>110</v>
      </c>
      <c r="F60" s="173"/>
      <c r="G60" s="105">
        <f t="shared" si="2"/>
        <v>110</v>
      </c>
      <c r="H60" s="106" t="e">
        <f t="shared" si="3"/>
        <v>#DIV/0!</v>
      </c>
    </row>
    <row r="61" spans="1:8" ht="15" x14ac:dyDescent="0.25">
      <c r="A61" s="150" t="s">
        <v>276</v>
      </c>
      <c r="B61" s="151" t="s">
        <v>290</v>
      </c>
      <c r="C61" s="152" t="s">
        <v>180</v>
      </c>
      <c r="D61" s="153">
        <v>0</v>
      </c>
      <c r="E61" s="155">
        <v>626.08303000000001</v>
      </c>
      <c r="F61" s="104" t="s">
        <v>228</v>
      </c>
      <c r="G61" s="105">
        <f t="shared" si="2"/>
        <v>626.08303000000001</v>
      </c>
      <c r="H61" s="106" t="e">
        <f t="shared" si="3"/>
        <v>#DIV/0!</v>
      </c>
    </row>
    <row r="62" spans="1:8" ht="51" x14ac:dyDescent="0.25">
      <c r="A62" s="150" t="s">
        <v>278</v>
      </c>
      <c r="B62" s="151" t="s">
        <v>291</v>
      </c>
      <c r="C62" s="152" t="s">
        <v>180</v>
      </c>
      <c r="D62" s="155">
        <v>0</v>
      </c>
      <c r="E62" s="155">
        <v>442.30597</v>
      </c>
      <c r="F62" s="182" t="s">
        <v>292</v>
      </c>
      <c r="G62" s="105">
        <f t="shared" si="2"/>
        <v>442.30597</v>
      </c>
      <c r="H62" s="106" t="e">
        <f t="shared" si="3"/>
        <v>#DIV/0!</v>
      </c>
    </row>
    <row r="63" spans="1:8" ht="15" x14ac:dyDescent="0.25">
      <c r="A63" s="150" t="s">
        <v>280</v>
      </c>
      <c r="B63" s="151" t="s">
        <v>293</v>
      </c>
      <c r="C63" s="152" t="s">
        <v>180</v>
      </c>
      <c r="D63" s="153">
        <v>0</v>
      </c>
      <c r="E63" s="155">
        <v>976.75905999999998</v>
      </c>
      <c r="F63" s="104" t="s">
        <v>228</v>
      </c>
      <c r="G63" s="105">
        <f t="shared" si="2"/>
        <v>976.75905999999998</v>
      </c>
      <c r="H63" s="106" t="e">
        <f t="shared" si="3"/>
        <v>#DIV/0!</v>
      </c>
    </row>
    <row r="64" spans="1:8" ht="32.25" customHeight="1" x14ac:dyDescent="0.25">
      <c r="A64" s="150" t="s">
        <v>282</v>
      </c>
      <c r="B64" s="151" t="s">
        <v>294</v>
      </c>
      <c r="C64" s="152" t="s">
        <v>180</v>
      </c>
      <c r="D64" s="153">
        <v>0</v>
      </c>
      <c r="E64" s="155">
        <v>344.88386000000003</v>
      </c>
      <c r="F64" s="114" t="s">
        <v>295</v>
      </c>
      <c r="G64" s="105">
        <f t="shared" si="2"/>
        <v>344.88386000000003</v>
      </c>
      <c r="H64" s="106" t="e">
        <f t="shared" si="3"/>
        <v>#DIV/0!</v>
      </c>
    </row>
    <row r="65" spans="1:8" ht="15" x14ac:dyDescent="0.25">
      <c r="A65" s="150" t="s">
        <v>284</v>
      </c>
      <c r="B65" s="151" t="s">
        <v>296</v>
      </c>
      <c r="C65" s="152" t="s">
        <v>180</v>
      </c>
      <c r="D65" s="153">
        <v>0</v>
      </c>
      <c r="E65" s="155">
        <v>9.4687699999999992</v>
      </c>
      <c r="F65" s="183" t="s">
        <v>228</v>
      </c>
      <c r="G65" s="105">
        <f t="shared" si="2"/>
        <v>9.4687699999999992</v>
      </c>
      <c r="H65" s="106" t="e">
        <f t="shared" si="3"/>
        <v>#DIV/0!</v>
      </c>
    </row>
    <row r="66" spans="1:8" ht="25.5" x14ac:dyDescent="0.25">
      <c r="A66" s="150" t="s">
        <v>286</v>
      </c>
      <c r="B66" s="151" t="s">
        <v>297</v>
      </c>
      <c r="C66" s="152" t="s">
        <v>180</v>
      </c>
      <c r="D66" s="153">
        <v>0</v>
      </c>
      <c r="E66" s="155">
        <v>0</v>
      </c>
      <c r="F66" s="183"/>
      <c r="G66" s="105">
        <f t="shared" si="2"/>
        <v>0</v>
      </c>
      <c r="H66" s="106" t="e">
        <f t="shared" si="3"/>
        <v>#DIV/0!</v>
      </c>
    </row>
    <row r="67" spans="1:8" ht="25.5" x14ac:dyDescent="0.25">
      <c r="A67" s="150" t="s">
        <v>288</v>
      </c>
      <c r="B67" s="151" t="s">
        <v>298</v>
      </c>
      <c r="C67" s="152" t="s">
        <v>180</v>
      </c>
      <c r="D67" s="153">
        <v>0</v>
      </c>
      <c r="E67" s="155">
        <v>189.65383</v>
      </c>
      <c r="F67" s="183"/>
      <c r="G67" s="105">
        <f t="shared" si="2"/>
        <v>189.65383</v>
      </c>
      <c r="H67" s="106" t="e">
        <f t="shared" si="3"/>
        <v>#DIV/0!</v>
      </c>
    </row>
    <row r="68" spans="1:8" ht="25.5" x14ac:dyDescent="0.25">
      <c r="A68" s="150" t="s">
        <v>299</v>
      </c>
      <c r="B68" s="151" t="s">
        <v>300</v>
      </c>
      <c r="C68" s="152" t="s">
        <v>180</v>
      </c>
      <c r="D68" s="153">
        <v>0</v>
      </c>
      <c r="E68" s="155">
        <v>186.84884</v>
      </c>
      <c r="F68" s="183"/>
      <c r="G68" s="105">
        <f t="shared" si="2"/>
        <v>186.84884</v>
      </c>
      <c r="H68" s="106" t="e">
        <f t="shared" si="3"/>
        <v>#DIV/0!</v>
      </c>
    </row>
    <row r="69" spans="1:8" ht="15" x14ac:dyDescent="0.25">
      <c r="A69" s="150" t="s">
        <v>301</v>
      </c>
      <c r="B69" s="151" t="s">
        <v>302</v>
      </c>
      <c r="C69" s="152" t="s">
        <v>180</v>
      </c>
      <c r="D69" s="153">
        <v>0</v>
      </c>
      <c r="E69" s="155">
        <v>7854.789130000001</v>
      </c>
      <c r="F69" s="183"/>
      <c r="G69" s="105">
        <f t="shared" si="2"/>
        <v>7854.789130000001</v>
      </c>
      <c r="H69" s="106" t="e">
        <f t="shared" si="3"/>
        <v>#DIV/0!</v>
      </c>
    </row>
    <row r="70" spans="1:8" ht="15" x14ac:dyDescent="0.25">
      <c r="A70" s="150" t="s">
        <v>303</v>
      </c>
      <c r="B70" s="151" t="s">
        <v>304</v>
      </c>
      <c r="C70" s="152" t="s">
        <v>180</v>
      </c>
      <c r="D70" s="153">
        <v>0</v>
      </c>
      <c r="E70" s="155">
        <v>5054.9413500000001</v>
      </c>
      <c r="F70" s="183"/>
      <c r="G70" s="105"/>
      <c r="H70" s="106"/>
    </row>
    <row r="71" spans="1:8" ht="15" x14ac:dyDescent="0.25">
      <c r="A71" s="150" t="s">
        <v>305</v>
      </c>
      <c r="B71" s="184" t="s">
        <v>306</v>
      </c>
      <c r="C71" s="152" t="s">
        <v>180</v>
      </c>
      <c r="D71" s="155">
        <v>0</v>
      </c>
      <c r="E71" s="185">
        <v>1282.5980099999999</v>
      </c>
      <c r="F71" s="186" t="s">
        <v>307</v>
      </c>
      <c r="G71" s="105"/>
      <c r="H71" s="106"/>
    </row>
    <row r="72" spans="1:8" ht="15" x14ac:dyDescent="0.25">
      <c r="A72" s="150"/>
      <c r="B72" s="187" t="s">
        <v>308</v>
      </c>
      <c r="C72" s="152" t="s">
        <v>180</v>
      </c>
      <c r="D72" s="163">
        <v>0</v>
      </c>
      <c r="E72" s="163">
        <v>1072.46831</v>
      </c>
      <c r="F72" s="188"/>
      <c r="G72" s="105"/>
      <c r="H72" s="106"/>
    </row>
    <row r="73" spans="1:8" ht="25.5" x14ac:dyDescent="0.25">
      <c r="A73" s="150"/>
      <c r="B73" s="187" t="s">
        <v>309</v>
      </c>
      <c r="C73" s="152" t="s">
        <v>180</v>
      </c>
      <c r="D73" s="163">
        <v>0</v>
      </c>
      <c r="E73" s="163">
        <v>133.4333</v>
      </c>
      <c r="F73" s="188"/>
      <c r="G73" s="105"/>
      <c r="H73" s="106"/>
    </row>
    <row r="74" spans="1:8" ht="15" x14ac:dyDescent="0.25">
      <c r="A74" s="150"/>
      <c r="B74" s="187" t="s">
        <v>310</v>
      </c>
      <c r="C74" s="152" t="s">
        <v>180</v>
      </c>
      <c r="D74" s="163">
        <v>0</v>
      </c>
      <c r="E74" s="163">
        <v>38.106099999999998</v>
      </c>
      <c r="F74" s="188"/>
      <c r="G74" s="105"/>
      <c r="H74" s="106"/>
    </row>
    <row r="75" spans="1:8" ht="15" x14ac:dyDescent="0.25">
      <c r="A75" s="150"/>
      <c r="B75" s="187" t="s">
        <v>311</v>
      </c>
      <c r="C75" s="152" t="s">
        <v>180</v>
      </c>
      <c r="D75" s="163">
        <v>0</v>
      </c>
      <c r="E75" s="163">
        <v>0</v>
      </c>
      <c r="F75" s="188"/>
      <c r="G75" s="105"/>
      <c r="H75" s="106"/>
    </row>
    <row r="76" spans="1:8" ht="25.5" x14ac:dyDescent="0.25">
      <c r="A76" s="150"/>
      <c r="B76" s="187" t="s">
        <v>312</v>
      </c>
      <c r="C76" s="152" t="s">
        <v>180</v>
      </c>
      <c r="D76" s="163">
        <v>0</v>
      </c>
      <c r="E76" s="163">
        <v>0</v>
      </c>
      <c r="F76" s="188"/>
      <c r="G76" s="105"/>
      <c r="H76" s="106"/>
    </row>
    <row r="77" spans="1:8" ht="25.5" x14ac:dyDescent="0.25">
      <c r="A77" s="150"/>
      <c r="B77" s="189" t="s">
        <v>313</v>
      </c>
      <c r="C77" s="152" t="s">
        <v>180</v>
      </c>
      <c r="D77" s="163">
        <v>0</v>
      </c>
      <c r="E77" s="163">
        <v>38.590299999999999</v>
      </c>
      <c r="F77" s="190"/>
      <c r="G77" s="105"/>
      <c r="H77" s="106"/>
    </row>
    <row r="78" spans="1:8" ht="25.5" x14ac:dyDescent="0.25">
      <c r="A78" s="150" t="s">
        <v>314</v>
      </c>
      <c r="B78" s="184" t="s">
        <v>315</v>
      </c>
      <c r="C78" s="152" t="s">
        <v>180</v>
      </c>
      <c r="D78" s="155">
        <v>0</v>
      </c>
      <c r="E78" s="185">
        <v>3119.645</v>
      </c>
      <c r="F78" s="191" t="s">
        <v>316</v>
      </c>
      <c r="G78" s="105">
        <f t="shared" si="2"/>
        <v>3119.645</v>
      </c>
      <c r="H78" s="106" t="e">
        <f t="shared" si="3"/>
        <v>#DIV/0!</v>
      </c>
    </row>
    <row r="79" spans="1:8" s="170" customFormat="1" ht="15" x14ac:dyDescent="0.25">
      <c r="A79" s="159"/>
      <c r="B79" s="189" t="s">
        <v>317</v>
      </c>
      <c r="C79" s="152" t="s">
        <v>180</v>
      </c>
      <c r="D79" s="163">
        <v>0</v>
      </c>
      <c r="E79" s="163">
        <v>130.745</v>
      </c>
      <c r="F79" s="178"/>
      <c r="G79" s="124">
        <f t="shared" si="2"/>
        <v>130.745</v>
      </c>
      <c r="H79" s="125" t="e">
        <f t="shared" si="3"/>
        <v>#DIV/0!</v>
      </c>
    </row>
    <row r="80" spans="1:8" s="170" customFormat="1" ht="15" x14ac:dyDescent="0.25">
      <c r="A80" s="159"/>
      <c r="B80" s="189" t="s">
        <v>318</v>
      </c>
      <c r="C80" s="152" t="s">
        <v>180</v>
      </c>
      <c r="D80" s="163">
        <v>0</v>
      </c>
      <c r="E80" s="163">
        <v>0</v>
      </c>
      <c r="F80" s="178"/>
      <c r="G80" s="124"/>
      <c r="H80" s="125"/>
    </row>
    <row r="81" spans="1:8" s="170" customFormat="1" ht="15" x14ac:dyDescent="0.25">
      <c r="A81" s="159"/>
      <c r="B81" s="189" t="s">
        <v>319</v>
      </c>
      <c r="C81" s="152" t="s">
        <v>180</v>
      </c>
      <c r="D81" s="163">
        <v>0</v>
      </c>
      <c r="E81" s="163">
        <v>0</v>
      </c>
      <c r="F81" s="178"/>
      <c r="G81" s="124"/>
      <c r="H81" s="125"/>
    </row>
    <row r="82" spans="1:8" s="170" customFormat="1" ht="15" x14ac:dyDescent="0.25">
      <c r="A82" s="159"/>
      <c r="B82" s="189" t="s">
        <v>320</v>
      </c>
      <c r="C82" s="152" t="s">
        <v>180</v>
      </c>
      <c r="D82" s="163">
        <v>0</v>
      </c>
      <c r="E82" s="163">
        <v>2988.9</v>
      </c>
      <c r="F82" s="179"/>
      <c r="G82" s="124"/>
      <c r="H82" s="125"/>
    </row>
  </sheetData>
  <mergeCells count="22">
    <mergeCell ref="D28:D29"/>
    <mergeCell ref="E28:E29"/>
    <mergeCell ref="F50:F52"/>
    <mergeCell ref="F65:F70"/>
    <mergeCell ref="F71:F77"/>
    <mergeCell ref="F78:F82"/>
    <mergeCell ref="G3:G6"/>
    <mergeCell ref="D4:D5"/>
    <mergeCell ref="E4:E5"/>
    <mergeCell ref="A26:C26"/>
    <mergeCell ref="A27:A29"/>
    <mergeCell ref="B27:B29"/>
    <mergeCell ref="C27:C29"/>
    <mergeCell ref="D27:E27"/>
    <mergeCell ref="F27:F29"/>
    <mergeCell ref="G27:G30"/>
    <mergeCell ref="A2:C2"/>
    <mergeCell ref="A3:A5"/>
    <mergeCell ref="B3:B5"/>
    <mergeCell ref="C3:C5"/>
    <mergeCell ref="D3:E3"/>
    <mergeCell ref="F3:F5"/>
  </mergeCells>
  <pageMargins left="0.51181102362204722" right="0" top="0.55118110236220474" bottom="0.39370078740157483" header="0.31496062992125984" footer="0.31496062992125984"/>
  <pageSetup paperSize="8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стр.1_3</vt:lpstr>
      <vt:lpstr>Расшифровка прочих расходов</vt:lpstr>
      <vt:lpstr>стр.1_3!Заголовки_для_печати</vt:lpstr>
      <vt:lpstr>'Расшифровка прочих расходов'!Область_печати</vt:lpstr>
      <vt:lpstr>стр.1_3!Область_печати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dcterms:created xsi:type="dcterms:W3CDTF">2022-03-25T08:35:38Z</dcterms:created>
  <dcterms:modified xsi:type="dcterms:W3CDTF">2022-03-25T08:39:55Z</dcterms:modified>
</cp:coreProperties>
</file>